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nishi\Desktop\利用者様見積書R3.4.1～\見積書R5.2～\"/>
    </mc:Choice>
  </mc:AlternateContent>
  <xr:revisionPtr revIDLastSave="0" documentId="13_ncr:1_{1CCBFA1F-50C0-4BDA-8998-89FF0C4ECA9E}" xr6:coauthVersionLast="47" xr6:coauthVersionMax="47" xr10:uidLastSave="{00000000-0000-0000-0000-000000000000}"/>
  <bookViews>
    <workbookView xWindow="-14505" yWindow="0" windowWidth="14610" windowHeight="15585" activeTab="1" xr2:uid="{00000000-000D-0000-FFFF-FFFF00000000}"/>
  </bookViews>
  <sheets>
    <sheet name="料金、単位一覧" sheetId="4" r:id="rId1"/>
    <sheet name="要介護見積書" sheetId="12" r:id="rId2"/>
    <sheet name="要支援見積書" sheetId="14" r:id="rId3"/>
  </sheets>
  <definedNames>
    <definedName name="_xlnm.Print_Area" localSheetId="1">要介護見積書!$A$1:$AI$65</definedName>
    <definedName name="_xlnm.Print_Area" localSheetId="2">要支援見積書!$A$1:$AJ$54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7" i="14" l="1"/>
  <c r="A50" i="12"/>
  <c r="Z49" i="14" l="1"/>
  <c r="Z48" i="14"/>
  <c r="Z47" i="14"/>
  <c r="V46" i="14"/>
  <c r="Z46" i="14" s="1"/>
  <c r="V45" i="14"/>
  <c r="Z45" i="14" s="1"/>
  <c r="Z44" i="14"/>
  <c r="Z43" i="14"/>
  <c r="V43" i="14"/>
  <c r="V42" i="14"/>
  <c r="Z42" i="14" s="1"/>
  <c r="A42" i="14"/>
  <c r="V41" i="14"/>
  <c r="Z41" i="14" s="1"/>
  <c r="L36" i="14"/>
  <c r="L35" i="14"/>
  <c r="V33" i="14"/>
  <c r="Z33" i="14" s="1"/>
  <c r="A33" i="14"/>
  <c r="V32" i="14"/>
  <c r="Z32" i="14" s="1"/>
  <c r="A32" i="14"/>
  <c r="V31" i="14"/>
  <c r="V34" i="14" s="1"/>
  <c r="Z31" i="14" s="1"/>
  <c r="N23" i="14"/>
  <c r="Y2" i="14"/>
  <c r="Y2" i="12"/>
  <c r="AE17" i="12"/>
  <c r="AE19" i="12"/>
  <c r="AE21" i="12"/>
  <c r="A40" i="12"/>
  <c r="A39" i="12"/>
  <c r="A38" i="12"/>
  <c r="A37" i="12"/>
  <c r="E24" i="4"/>
  <c r="E23" i="4"/>
  <c r="E22" i="4"/>
  <c r="E21" i="4"/>
  <c r="E20" i="4"/>
  <c r="R62" i="12"/>
  <c r="R61" i="12"/>
  <c r="R60" i="12"/>
  <c r="R59" i="12"/>
  <c r="R58" i="12"/>
  <c r="R57" i="12"/>
  <c r="R56" i="12"/>
  <c r="R55" i="12"/>
  <c r="R45" i="12"/>
  <c r="R46" i="12"/>
  <c r="R43" i="12"/>
  <c r="V43" i="12" s="1"/>
  <c r="Z43" i="12" s="1"/>
  <c r="R42" i="12"/>
  <c r="V33" i="12"/>
  <c r="R49" i="12"/>
  <c r="R44" i="12"/>
  <c r="R48" i="12"/>
  <c r="AD36" i="14" l="1"/>
  <c r="AD35" i="14"/>
  <c r="Z34" i="14"/>
  <c r="AD31" i="14" s="1"/>
  <c r="AD37" i="14"/>
  <c r="Z53" i="14"/>
  <c r="R41" i="12"/>
  <c r="V42" i="12"/>
  <c r="AD38" i="14" l="1"/>
  <c r="A26" i="14" s="1"/>
  <c r="Z42" i="12"/>
  <c r="R40" i="12"/>
  <c r="AF30" i="12"/>
  <c r="P28" i="12"/>
  <c r="R39" i="12"/>
  <c r="R38" i="12"/>
  <c r="R37" i="12"/>
  <c r="R36" i="12"/>
  <c r="O68" i="4"/>
  <c r="O67" i="4"/>
  <c r="O66" i="4"/>
  <c r="O51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14" i="4"/>
  <c r="N10" i="4"/>
  <c r="N9" i="4"/>
  <c r="N8" i="4"/>
  <c r="N7" i="4"/>
  <c r="U27" i="4" l="1"/>
  <c r="U14" i="4"/>
  <c r="Q7" i="4"/>
  <c r="U30" i="4"/>
  <c r="U38" i="4"/>
  <c r="U31" i="4"/>
  <c r="U39" i="4"/>
  <c r="Q10" i="4"/>
  <c r="U34" i="4"/>
  <c r="U42" i="4"/>
  <c r="U26" i="4"/>
  <c r="U35" i="4"/>
  <c r="U67" i="4"/>
  <c r="U46" i="4"/>
  <c r="U51" i="4"/>
  <c r="Q8" i="4"/>
  <c r="U68" i="4"/>
  <c r="U43" i="4"/>
  <c r="V41" i="12"/>
  <c r="Z41" i="12" s="1"/>
  <c r="Q9" i="4"/>
  <c r="U28" i="4"/>
  <c r="U32" i="4"/>
  <c r="U36" i="4"/>
  <c r="U40" i="4"/>
  <c r="U44" i="4"/>
  <c r="U66" i="4"/>
  <c r="U29" i="4"/>
  <c r="U33" i="4"/>
  <c r="U37" i="4"/>
  <c r="U41" i="4"/>
  <c r="U45" i="4"/>
  <c r="I35" i="12" l="1"/>
  <c r="I34" i="12"/>
  <c r="I33" i="12"/>
  <c r="Z57" i="12"/>
  <c r="V40" i="12"/>
  <c r="Z63" i="12" l="1"/>
  <c r="V36" i="12" l="1"/>
  <c r="Z36" i="12" s="1"/>
  <c r="J34" i="12"/>
  <c r="R34" i="12" s="1"/>
  <c r="K33" i="12" l="1"/>
  <c r="K35" i="12"/>
  <c r="K34" i="12"/>
  <c r="V55" i="12" l="1"/>
  <c r="Z55" i="12" s="1"/>
  <c r="A55" i="12"/>
  <c r="V54" i="12"/>
  <c r="R54" i="12" s="1"/>
  <c r="V37" i="12"/>
  <c r="Z37" i="12" l="1"/>
  <c r="V39" i="12" l="1"/>
  <c r="V38" i="12"/>
  <c r="V35" i="12"/>
  <c r="Z38" i="12" l="1"/>
  <c r="Z39" i="12"/>
  <c r="N25" i="12" l="1"/>
  <c r="J35" i="12" l="1"/>
  <c r="R35" i="12" s="1"/>
  <c r="M35" i="12"/>
  <c r="M34" i="12"/>
  <c r="J33" i="12"/>
  <c r="M33" i="12"/>
  <c r="R33" i="12" l="1"/>
  <c r="Z33" i="12" s="1"/>
  <c r="Z40" i="12"/>
  <c r="Z62" i="12" l="1"/>
  <c r="A63" i="12"/>
  <c r="Z35" i="12" l="1"/>
  <c r="V34" i="12"/>
  <c r="Z46" i="12" s="1"/>
  <c r="Z61" i="12"/>
  <c r="Z60" i="12"/>
  <c r="Z54" i="12"/>
  <c r="V59" i="12"/>
  <c r="V58" i="12"/>
  <c r="V56" i="12"/>
  <c r="Z58" i="12" l="1"/>
  <c r="Z56" i="12"/>
  <c r="Z59" i="12"/>
  <c r="Z34" i="12"/>
  <c r="Z45" i="12" l="1"/>
  <c r="Z44" i="12"/>
  <c r="V47" i="12" s="1"/>
  <c r="Z64" i="12"/>
  <c r="Z50" i="12" l="1"/>
  <c r="AD33" i="12"/>
  <c r="Z48" i="12"/>
  <c r="AD48" i="12" s="1"/>
  <c r="Z49" i="12"/>
  <c r="AD49" i="12" s="1"/>
  <c r="AD50" i="12" l="1"/>
  <c r="X51" i="12"/>
  <c r="AD51" i="12" l="1"/>
  <c r="A28" i="12" s="1"/>
</calcChain>
</file>

<file path=xl/sharedStrings.xml><?xml version="1.0" encoding="utf-8"?>
<sst xmlns="http://schemas.openxmlformats.org/spreadsheetml/2006/main" count="318" uniqueCount="184">
  <si>
    <t>朝食代</t>
    <rPh sb="0" eb="2">
      <t>チョウショク</t>
    </rPh>
    <rPh sb="2" eb="3">
      <t>ダイ</t>
    </rPh>
    <phoneticPr fontId="1"/>
  </si>
  <si>
    <t>昼食代</t>
    <rPh sb="0" eb="2">
      <t>チュウショク</t>
    </rPh>
    <rPh sb="2" eb="3">
      <t>ダイ</t>
    </rPh>
    <phoneticPr fontId="1"/>
  </si>
  <si>
    <t>洗濯代</t>
    <rPh sb="0" eb="2">
      <t>センタク</t>
    </rPh>
    <rPh sb="2" eb="3">
      <t>ダイ</t>
    </rPh>
    <phoneticPr fontId="1"/>
  </si>
  <si>
    <t>地域単価</t>
    <rPh sb="0" eb="2">
      <t>チイキ</t>
    </rPh>
    <rPh sb="2" eb="4">
      <t>タンカ</t>
    </rPh>
    <phoneticPr fontId="1"/>
  </si>
  <si>
    <t>要支援</t>
    <rPh sb="0" eb="3">
      <t>ヨウシエン</t>
    </rPh>
    <phoneticPr fontId="1"/>
  </si>
  <si>
    <t>要介護</t>
    <rPh sb="0" eb="1">
      <t>ヨウ</t>
    </rPh>
    <rPh sb="1" eb="3">
      <t>カイゴ</t>
    </rPh>
    <phoneticPr fontId="1"/>
  </si>
  <si>
    <t>単位表</t>
    <rPh sb="0" eb="2">
      <t>タンイ</t>
    </rPh>
    <rPh sb="2" eb="3">
      <t>ヒョウ</t>
    </rPh>
    <phoneticPr fontId="1"/>
  </si>
  <si>
    <t>通所介護実費請求（要支援）</t>
    <rPh sb="0" eb="2">
      <t>ツウショ</t>
    </rPh>
    <rPh sb="2" eb="4">
      <t>カイゴ</t>
    </rPh>
    <rPh sb="4" eb="6">
      <t>ジッピ</t>
    </rPh>
    <rPh sb="6" eb="8">
      <t>セイキュウ</t>
    </rPh>
    <rPh sb="9" eb="12">
      <t>ヨウシエン</t>
    </rPh>
    <phoneticPr fontId="1"/>
  </si>
  <si>
    <t>円</t>
    <rPh sb="0" eb="1">
      <t>エン</t>
    </rPh>
    <phoneticPr fontId="1"/>
  </si>
  <si>
    <t>保険適用外料金（円）</t>
    <rPh sb="0" eb="2">
      <t>ホケン</t>
    </rPh>
    <rPh sb="2" eb="4">
      <t>テキヨウ</t>
    </rPh>
    <rPh sb="4" eb="5">
      <t>ガイ</t>
    </rPh>
    <rPh sb="5" eb="7">
      <t>リョウキン</t>
    </rPh>
    <rPh sb="8" eb="9">
      <t>エン</t>
    </rPh>
    <phoneticPr fontId="1"/>
  </si>
  <si>
    <t>提供時間</t>
    <rPh sb="0" eb="2">
      <t>テイキョウ</t>
    </rPh>
    <rPh sb="2" eb="4">
      <t>ジカン</t>
    </rPh>
    <phoneticPr fontId="1"/>
  </si>
  <si>
    <t>日割り</t>
    <rPh sb="0" eb="2">
      <t>ヒワ</t>
    </rPh>
    <phoneticPr fontId="1"/>
  </si>
  <si>
    <t>ご負担額</t>
    <rPh sb="1" eb="3">
      <t>フタン</t>
    </rPh>
    <rPh sb="3" eb="4">
      <t>ガク</t>
    </rPh>
    <phoneticPr fontId="1"/>
  </si>
  <si>
    <t>昼食材料費</t>
    <rPh sb="0" eb="2">
      <t>チュウショク</t>
    </rPh>
    <rPh sb="2" eb="5">
      <t>ザイリョウヒ</t>
    </rPh>
    <phoneticPr fontId="1"/>
  </si>
  <si>
    <t>合計</t>
    <rPh sb="0" eb="2">
      <t>ゴウケイ</t>
    </rPh>
    <phoneticPr fontId="1"/>
  </si>
  <si>
    <t>要介護加算</t>
    <rPh sb="0" eb="1">
      <t>ヨウ</t>
    </rPh>
    <rPh sb="1" eb="3">
      <t>カイゴ</t>
    </rPh>
    <rPh sb="3" eb="5">
      <t>カサン</t>
    </rPh>
    <phoneticPr fontId="1"/>
  </si>
  <si>
    <t>区分支給限度額</t>
    <rPh sb="0" eb="2">
      <t>クブン</t>
    </rPh>
    <rPh sb="2" eb="4">
      <t>シキュウ</t>
    </rPh>
    <rPh sb="4" eb="6">
      <t>ゲンド</t>
    </rPh>
    <rPh sb="6" eb="7">
      <t>ガク</t>
    </rPh>
    <phoneticPr fontId="1"/>
  </si>
  <si>
    <t>管理期間</t>
    <rPh sb="0" eb="2">
      <t>カンリ</t>
    </rPh>
    <rPh sb="2" eb="4">
      <t>キカン</t>
    </rPh>
    <phoneticPr fontId="1"/>
  </si>
  <si>
    <t>1ヶ月（単位）</t>
    <rPh sb="2" eb="3">
      <t>ゲツ</t>
    </rPh>
    <rPh sb="4" eb="6">
      <t>タンイ</t>
    </rPh>
    <phoneticPr fontId="1"/>
  </si>
  <si>
    <t>要支援1</t>
    <rPh sb="0" eb="1">
      <t>ヨウ</t>
    </rPh>
    <rPh sb="1" eb="3">
      <t>シエン</t>
    </rPh>
    <phoneticPr fontId="1"/>
  </si>
  <si>
    <t>要支援2</t>
    <rPh sb="0" eb="1">
      <t>ヨウ</t>
    </rPh>
    <rPh sb="1" eb="3">
      <t>シエン</t>
    </rPh>
    <phoneticPr fontId="1"/>
  </si>
  <si>
    <t>要介護1</t>
    <rPh sb="0" eb="1">
      <t>ヨウ</t>
    </rPh>
    <rPh sb="1" eb="3">
      <t>カイゴ</t>
    </rPh>
    <phoneticPr fontId="1"/>
  </si>
  <si>
    <t>要介護2</t>
    <rPh sb="0" eb="1">
      <t>ヨウ</t>
    </rPh>
    <rPh sb="1" eb="3">
      <t>カイゴ</t>
    </rPh>
    <phoneticPr fontId="1"/>
  </si>
  <si>
    <t>要介護3</t>
    <rPh sb="0" eb="1">
      <t>ヨウ</t>
    </rPh>
    <rPh sb="1" eb="3">
      <t>カイゴ</t>
    </rPh>
    <phoneticPr fontId="1"/>
  </si>
  <si>
    <t>要介護4</t>
    <rPh sb="0" eb="1">
      <t>ヨウ</t>
    </rPh>
    <rPh sb="1" eb="3">
      <t>カイゴ</t>
    </rPh>
    <phoneticPr fontId="1"/>
  </si>
  <si>
    <t>要介護5</t>
    <rPh sb="0" eb="1">
      <t>ヨウ</t>
    </rPh>
    <rPh sb="1" eb="3">
      <t>カイゴ</t>
    </rPh>
    <phoneticPr fontId="1"/>
  </si>
  <si>
    <t>単位数</t>
    <rPh sb="0" eb="3">
      <t>タンイスウ</t>
    </rPh>
    <phoneticPr fontId="1"/>
  </si>
  <si>
    <t>おむつ代</t>
    <rPh sb="3" eb="4">
      <t>ダイ</t>
    </rPh>
    <phoneticPr fontId="1"/>
  </si>
  <si>
    <t>リハビリパンツ代</t>
    <rPh sb="7" eb="8">
      <t>ダイ</t>
    </rPh>
    <phoneticPr fontId="1"/>
  </si>
  <si>
    <t>パット代</t>
    <rPh sb="3" eb="4">
      <t>ダイ</t>
    </rPh>
    <phoneticPr fontId="1"/>
  </si>
  <si>
    <t>要介護減算</t>
    <rPh sb="0" eb="3">
      <t>ヨウカイゴ</t>
    </rPh>
    <rPh sb="3" eb="5">
      <t>ゲンサン</t>
    </rPh>
    <phoneticPr fontId="1"/>
  </si>
  <si>
    <t>要介護</t>
    <rPh sb="0" eb="3">
      <t>ヨウカイゴ</t>
    </rPh>
    <phoneticPr fontId="1"/>
  </si>
  <si>
    <t>処遇改善加算Ⅰ</t>
    <rPh sb="0" eb="2">
      <t>ショグウ</t>
    </rPh>
    <rPh sb="2" eb="4">
      <t>カイゼン</t>
    </rPh>
    <rPh sb="4" eb="6">
      <t>カサン</t>
    </rPh>
    <phoneticPr fontId="1"/>
  </si>
  <si>
    <t>処遇改善加算Ⅱ</t>
    <rPh sb="0" eb="2">
      <t>ショグウ</t>
    </rPh>
    <rPh sb="2" eb="4">
      <t>カイゼン</t>
    </rPh>
    <rPh sb="4" eb="6">
      <t>カサン</t>
    </rPh>
    <phoneticPr fontId="1"/>
  </si>
  <si>
    <t>処遇改善加算Ⅲ</t>
    <rPh sb="0" eb="2">
      <t>ショグウ</t>
    </rPh>
    <rPh sb="2" eb="4">
      <t>カイゼン</t>
    </rPh>
    <rPh sb="4" eb="6">
      <t>カサン</t>
    </rPh>
    <phoneticPr fontId="1"/>
  </si>
  <si>
    <t>様</t>
    <rPh sb="0" eb="1">
      <t>サマ</t>
    </rPh>
    <phoneticPr fontId="1"/>
  </si>
  <si>
    <t>延長加算</t>
    <rPh sb="0" eb="2">
      <t>エンチョウ</t>
    </rPh>
    <rPh sb="2" eb="4">
      <t>カサン</t>
    </rPh>
    <phoneticPr fontId="1"/>
  </si>
  <si>
    <t>要支援減算</t>
    <rPh sb="0" eb="3">
      <t>ヨウシエン</t>
    </rPh>
    <rPh sb="3" eb="5">
      <t>ゲンサン</t>
    </rPh>
    <phoneticPr fontId="1"/>
  </si>
  <si>
    <t>時間外利用</t>
    <rPh sb="0" eb="3">
      <t>ジカンガイ</t>
    </rPh>
    <rPh sb="3" eb="5">
      <t>リヨウ</t>
    </rPh>
    <phoneticPr fontId="1"/>
  </si>
  <si>
    <t>発行日</t>
    <rPh sb="0" eb="2">
      <t>ハッコウ</t>
    </rPh>
    <rPh sb="2" eb="3">
      <t>ビ</t>
    </rPh>
    <phoneticPr fontId="1"/>
  </si>
  <si>
    <t>日</t>
    <rPh sb="0" eb="1">
      <t>ヒ</t>
    </rPh>
    <phoneticPr fontId="1"/>
  </si>
  <si>
    <t>介護度</t>
    <rPh sb="0" eb="2">
      <t>カイゴ</t>
    </rPh>
    <rPh sb="2" eb="3">
      <t>ド</t>
    </rPh>
    <phoneticPr fontId="1"/>
  </si>
  <si>
    <t>夜間</t>
    <rPh sb="0" eb="2">
      <t>ヤカン</t>
    </rPh>
    <phoneticPr fontId="1"/>
  </si>
  <si>
    <t>泊</t>
    <rPh sb="0" eb="1">
      <t>ハク</t>
    </rPh>
    <phoneticPr fontId="1"/>
  </si>
  <si>
    <t>①デイ</t>
    <phoneticPr fontId="1"/>
  </si>
  <si>
    <t>時間以上</t>
    <rPh sb="0" eb="2">
      <t>ジカン</t>
    </rPh>
    <rPh sb="2" eb="4">
      <t>イジョウ</t>
    </rPh>
    <phoneticPr fontId="1"/>
  </si>
  <si>
    <t>時間未満</t>
    <rPh sb="0" eb="2">
      <t>ジカン</t>
    </rPh>
    <rPh sb="2" eb="4">
      <t>ミマン</t>
    </rPh>
    <phoneticPr fontId="1"/>
  </si>
  <si>
    <t>②デイ</t>
    <phoneticPr fontId="1"/>
  </si>
  <si>
    <t>公費利用</t>
    <rPh sb="0" eb="2">
      <t>コウヒ</t>
    </rPh>
    <rPh sb="2" eb="4">
      <t>リヨウ</t>
    </rPh>
    <phoneticPr fontId="1"/>
  </si>
  <si>
    <t>2.無</t>
    <rPh sb="2" eb="3">
      <t>ナ</t>
    </rPh>
    <phoneticPr fontId="1"/>
  </si>
  <si>
    <t>利用料御見積書</t>
    <rPh sb="0" eb="3">
      <t>リヨウリョウ</t>
    </rPh>
    <rPh sb="3" eb="7">
      <t>オミツモリショ</t>
    </rPh>
    <phoneticPr fontId="1"/>
  </si>
  <si>
    <t>＜</t>
    <phoneticPr fontId="1"/>
  </si>
  <si>
    <t>＞</t>
    <phoneticPr fontId="1"/>
  </si>
  <si>
    <t>御見積金額</t>
    <rPh sb="0" eb="3">
      <t>オミツモリ</t>
    </rPh>
    <rPh sb="3" eb="5">
      <t>キンガク</t>
    </rPh>
    <phoneticPr fontId="1"/>
  </si>
  <si>
    <t>介護保険適用負担</t>
    <rPh sb="0" eb="2">
      <t>カイゴ</t>
    </rPh>
    <rPh sb="2" eb="4">
      <t>ホケン</t>
    </rPh>
    <rPh sb="4" eb="6">
      <t>テキヨウ</t>
    </rPh>
    <rPh sb="6" eb="8">
      <t>フタン</t>
    </rPh>
    <phoneticPr fontId="1"/>
  </si>
  <si>
    <t>回数</t>
    <rPh sb="0" eb="2">
      <t>カイスウ</t>
    </rPh>
    <phoneticPr fontId="1"/>
  </si>
  <si>
    <t>合計単位数</t>
    <rPh sb="0" eb="2">
      <t>ゴウケイ</t>
    </rPh>
    <rPh sb="2" eb="5">
      <t>タンイスウ</t>
    </rPh>
    <phoneticPr fontId="1"/>
  </si>
  <si>
    <t>①</t>
    <phoneticPr fontId="1"/>
  </si>
  <si>
    <t>②</t>
    <phoneticPr fontId="1"/>
  </si>
  <si>
    <t>介護職員処遇改善加算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1"/>
  </si>
  <si>
    <t>介護保険外負担（内訳）</t>
    <rPh sb="0" eb="2">
      <t>カイゴ</t>
    </rPh>
    <rPh sb="2" eb="4">
      <t>ホケン</t>
    </rPh>
    <rPh sb="4" eb="5">
      <t>ガイ</t>
    </rPh>
    <rPh sb="5" eb="7">
      <t>フタン</t>
    </rPh>
    <rPh sb="8" eb="10">
      <t>ウチワケ</t>
    </rPh>
    <phoneticPr fontId="1"/>
  </si>
  <si>
    <t>単価</t>
    <rPh sb="0" eb="2">
      <t>タンカ</t>
    </rPh>
    <phoneticPr fontId="1"/>
  </si>
  <si>
    <t>夜間サポートサービス</t>
    <rPh sb="0" eb="2">
      <t>ヤカン</t>
    </rPh>
    <phoneticPr fontId="1"/>
  </si>
  <si>
    <t>シーツ交換代</t>
    <rPh sb="3" eb="5">
      <t>コウカン</t>
    </rPh>
    <rPh sb="5" eb="6">
      <t>ダイ</t>
    </rPh>
    <phoneticPr fontId="1"/>
  </si>
  <si>
    <t>朝食材料費</t>
    <rPh sb="0" eb="2">
      <t>チョウショク</t>
    </rPh>
    <rPh sb="2" eb="5">
      <t>ザイリョウヒ</t>
    </rPh>
    <phoneticPr fontId="1"/>
  </si>
  <si>
    <t>夕食材料費</t>
    <rPh sb="0" eb="2">
      <t>ユウショク</t>
    </rPh>
    <rPh sb="2" eb="5">
      <t>ザイリョウヒ</t>
    </rPh>
    <phoneticPr fontId="1"/>
  </si>
  <si>
    <t>介護予防通所介護実費</t>
    <rPh sb="0" eb="2">
      <t>カイゴ</t>
    </rPh>
    <rPh sb="2" eb="4">
      <t>ヨボウ</t>
    </rPh>
    <rPh sb="4" eb="6">
      <t>ツウショ</t>
    </rPh>
    <rPh sb="6" eb="8">
      <t>カイゴ</t>
    </rPh>
    <rPh sb="8" eb="10">
      <t>ジッピ</t>
    </rPh>
    <phoneticPr fontId="1"/>
  </si>
  <si>
    <t>※上記は概算金額です。実際のサービス提供に応じて請求額は変動があります。</t>
    <rPh sb="1" eb="3">
      <t>ジョウキ</t>
    </rPh>
    <rPh sb="4" eb="6">
      <t>ガイサン</t>
    </rPh>
    <rPh sb="6" eb="8">
      <t>キンガク</t>
    </rPh>
    <rPh sb="11" eb="13">
      <t>ジッサイ</t>
    </rPh>
    <rPh sb="18" eb="20">
      <t>テイキョウ</t>
    </rPh>
    <rPh sb="21" eb="22">
      <t>オウ</t>
    </rPh>
    <rPh sb="24" eb="26">
      <t>セイキュウ</t>
    </rPh>
    <rPh sb="26" eb="27">
      <t>ガク</t>
    </rPh>
    <rPh sb="28" eb="30">
      <t>ヘンドウ</t>
    </rPh>
    <phoneticPr fontId="1"/>
  </si>
  <si>
    <t>1.有(生活保護等)</t>
    <rPh sb="2" eb="3">
      <t>アリ</t>
    </rPh>
    <rPh sb="4" eb="6">
      <t>セイカツ</t>
    </rPh>
    <rPh sb="6" eb="9">
      <t>ホゴトウ</t>
    </rPh>
    <phoneticPr fontId="1"/>
  </si>
  <si>
    <t>③デイ</t>
    <phoneticPr fontId="1"/>
  </si>
  <si>
    <t>日</t>
    <rPh sb="0" eb="1">
      <t>ヒ</t>
    </rPh>
    <phoneticPr fontId="1"/>
  </si>
  <si>
    <t>③</t>
    <phoneticPr fontId="1"/>
  </si>
  <si>
    <t>※グレーに塗られているセルのみ数字をご記入下さい。</t>
    <rPh sb="5" eb="6">
      <t>ヌ</t>
    </rPh>
    <rPh sb="15" eb="17">
      <t>スウジ</t>
    </rPh>
    <rPh sb="19" eb="22">
      <t>キニュウクダ</t>
    </rPh>
    <phoneticPr fontId="1"/>
  </si>
  <si>
    <t>その他のセルには、計算式が入っている可能性がありますので、触らないようお願い致します。</t>
    <rPh sb="2" eb="3">
      <t>タ</t>
    </rPh>
    <rPh sb="9" eb="11">
      <t>ケイサン</t>
    </rPh>
    <rPh sb="11" eb="12">
      <t>シキ</t>
    </rPh>
    <rPh sb="13" eb="14">
      <t>ハイ</t>
    </rPh>
    <rPh sb="18" eb="21">
      <t>カノウセイ</t>
    </rPh>
    <rPh sb="29" eb="30">
      <t>サワ</t>
    </rPh>
    <rPh sb="36" eb="37">
      <t>ネガイ</t>
    </rPh>
    <rPh sb="38" eb="39">
      <t>タ</t>
    </rPh>
    <phoneticPr fontId="1"/>
  </si>
  <si>
    <t>デイ</t>
    <phoneticPr fontId="1"/>
  </si>
  <si>
    <t>限度額オーバー単位数</t>
    <rPh sb="0" eb="2">
      <t>ゲンド</t>
    </rPh>
    <rPh sb="2" eb="3">
      <t>ガク</t>
    </rPh>
    <rPh sb="7" eb="10">
      <t>タンイスウ</t>
    </rPh>
    <phoneticPr fontId="1"/>
  </si>
  <si>
    <t>支給限度単位数</t>
    <rPh sb="0" eb="2">
      <t>シキュウ</t>
    </rPh>
    <rPh sb="2" eb="4">
      <t>ゲンド</t>
    </rPh>
    <rPh sb="4" eb="7">
      <t>タンイスウ</t>
    </rPh>
    <phoneticPr fontId="1"/>
  </si>
  <si>
    <t>TEL：</t>
    <phoneticPr fontId="1"/>
  </si>
  <si>
    <t>FAX：</t>
    <phoneticPr fontId="1"/>
  </si>
  <si>
    <t>2～3</t>
    <phoneticPr fontId="1"/>
  </si>
  <si>
    <t>お泊りサービス</t>
    <phoneticPr fontId="1"/>
  </si>
  <si>
    <t>シーツ交換代</t>
    <phoneticPr fontId="1"/>
  </si>
  <si>
    <t>通所介護実費</t>
    <rPh sb="0" eb="2">
      <t>ツウショ</t>
    </rPh>
    <rPh sb="2" eb="4">
      <t>カイゴ</t>
    </rPh>
    <rPh sb="4" eb="6">
      <t>ジッピ</t>
    </rPh>
    <phoneticPr fontId="1"/>
  </si>
  <si>
    <t>給付率</t>
    <rPh sb="0" eb="2">
      <t>キュウフ</t>
    </rPh>
    <rPh sb="2" eb="3">
      <t>リツ</t>
    </rPh>
    <phoneticPr fontId="1"/>
  </si>
  <si>
    <t>％</t>
    <phoneticPr fontId="1"/>
  </si>
  <si>
    <t>処遇改善加算Ⅳ</t>
    <rPh sb="0" eb="2">
      <t>ショグウ</t>
    </rPh>
    <rPh sb="2" eb="4">
      <t>カイゼン</t>
    </rPh>
    <rPh sb="4" eb="6">
      <t>カサン</t>
    </rPh>
    <phoneticPr fontId="1"/>
  </si>
  <si>
    <t>処遇改善加算</t>
    <rPh sb="0" eb="2">
      <t>ショグウ</t>
    </rPh>
    <rPh sb="2" eb="4">
      <t>カイゼン</t>
    </rPh>
    <rPh sb="4" eb="6">
      <t>カサン</t>
    </rPh>
    <phoneticPr fontId="1"/>
  </si>
  <si>
    <t>〒000-0000</t>
    <phoneticPr fontId="1"/>
  </si>
  <si>
    <t>00-0000-0000</t>
    <phoneticPr fontId="1"/>
  </si>
  <si>
    <t>処遇改善加算Ⅴ</t>
    <rPh sb="0" eb="2">
      <t>ショグウ</t>
    </rPh>
    <rPh sb="2" eb="4">
      <t>カイゼン</t>
    </rPh>
    <rPh sb="4" eb="6">
      <t>カサン</t>
    </rPh>
    <phoneticPr fontId="1"/>
  </si>
  <si>
    <t>利用分</t>
    <rPh sb="0" eb="2">
      <t>リヨウ</t>
    </rPh>
    <rPh sb="2" eb="3">
      <t>ブン</t>
    </rPh>
    <phoneticPr fontId="1"/>
  </si>
  <si>
    <t>←空白セルには「○月」と明記してください。</t>
    <rPh sb="1" eb="3">
      <t>クウハク</t>
    </rPh>
    <rPh sb="9" eb="10">
      <t>ガツ</t>
    </rPh>
    <rPh sb="12" eb="14">
      <t>メイキ</t>
    </rPh>
    <phoneticPr fontId="1"/>
  </si>
  <si>
    <t>加算</t>
    <rPh sb="0" eb="2">
      <t>カサン</t>
    </rPh>
    <phoneticPr fontId="1"/>
  </si>
  <si>
    <t>認知症対応</t>
    <rPh sb="0" eb="5">
      <t>ニンチショウタイオウ</t>
    </rPh>
    <phoneticPr fontId="1"/>
  </si>
  <si>
    <t>中重度対応</t>
    <rPh sb="0" eb="1">
      <t>チュウ</t>
    </rPh>
    <rPh sb="1" eb="3">
      <t>ジュウド</t>
    </rPh>
    <rPh sb="3" eb="5">
      <t>タイオウ</t>
    </rPh>
    <phoneticPr fontId="1"/>
  </si>
  <si>
    <t>-</t>
    <phoneticPr fontId="1"/>
  </si>
  <si>
    <t>運動器機能向上加算</t>
    <rPh sb="0" eb="2">
      <t>ウンドウ</t>
    </rPh>
    <rPh sb="2" eb="3">
      <t>キ</t>
    </rPh>
    <rPh sb="3" eb="5">
      <t>キノウ</t>
    </rPh>
    <rPh sb="5" eb="7">
      <t>コウジョウ</t>
    </rPh>
    <rPh sb="7" eb="9">
      <t>カサン</t>
    </rPh>
    <phoneticPr fontId="1"/>
  </si>
  <si>
    <t>○</t>
    <phoneticPr fontId="1"/>
  </si>
  <si>
    <t>要支援加算</t>
    <rPh sb="0" eb="3">
      <t>ヨウシエン</t>
    </rPh>
    <rPh sb="3" eb="5">
      <t>カサン</t>
    </rPh>
    <phoneticPr fontId="1"/>
  </si>
  <si>
    <t>←取得されている加算に○をご記入下さい。ドロップダウンリストから選択して下さい。</t>
    <rPh sb="1" eb="3">
      <t>シュトク</t>
    </rPh>
    <rPh sb="8" eb="10">
      <t>カサン</t>
    </rPh>
    <rPh sb="14" eb="17">
      <t>キニュウクダ</t>
    </rPh>
    <rPh sb="32" eb="34">
      <t>センタク</t>
    </rPh>
    <rPh sb="36" eb="37">
      <t>クダ</t>
    </rPh>
    <phoneticPr fontId="1"/>
  </si>
  <si>
    <t>おやつ</t>
    <phoneticPr fontId="1"/>
  </si>
  <si>
    <t>おやつ代</t>
    <rPh sb="3" eb="4">
      <t>ダイ</t>
    </rPh>
    <phoneticPr fontId="1"/>
  </si>
  <si>
    <t>←不要な行は削除してご使用下さい。</t>
    <rPh sb="1" eb="3">
      <t>フヨウ</t>
    </rPh>
    <rPh sb="4" eb="5">
      <t>ギョウ</t>
    </rPh>
    <rPh sb="6" eb="8">
      <t>サクジョ</t>
    </rPh>
    <rPh sb="11" eb="14">
      <t>シヨウクダ</t>
    </rPh>
    <phoneticPr fontId="1"/>
  </si>
  <si>
    <t>国基準</t>
    <rPh sb="0" eb="1">
      <t>クニ</t>
    </rPh>
    <rPh sb="1" eb="3">
      <t>キジュン</t>
    </rPh>
    <phoneticPr fontId="1"/>
  </si>
  <si>
    <t>3～4</t>
    <phoneticPr fontId="1"/>
  </si>
  <si>
    <t>4～5</t>
    <phoneticPr fontId="1"/>
  </si>
  <si>
    <t>5～6</t>
    <phoneticPr fontId="1"/>
  </si>
  <si>
    <t>6～7</t>
    <phoneticPr fontId="1"/>
  </si>
  <si>
    <t>7～8</t>
    <phoneticPr fontId="1"/>
  </si>
  <si>
    <t>8～9</t>
    <phoneticPr fontId="1"/>
  </si>
  <si>
    <t>認知症対応加算</t>
    <rPh sb="0" eb="3">
      <t>ニンチショウ</t>
    </rPh>
    <rPh sb="3" eb="5">
      <t>タイオウ</t>
    </rPh>
    <rPh sb="5" eb="7">
      <t>カサン</t>
    </rPh>
    <phoneticPr fontId="1"/>
  </si>
  <si>
    <t>栄養改善加算</t>
    <rPh sb="0" eb="2">
      <t>エイヨウ</t>
    </rPh>
    <rPh sb="2" eb="4">
      <t>カイゼン</t>
    </rPh>
    <rPh sb="4" eb="6">
      <t>カサン</t>
    </rPh>
    <phoneticPr fontId="1"/>
  </si>
  <si>
    <t>←Ⅲに対しての掛け率</t>
    <rPh sb="3" eb="4">
      <t>タイ</t>
    </rPh>
    <rPh sb="7" eb="8">
      <t>カ</t>
    </rPh>
    <rPh sb="9" eb="10">
      <t>リツ</t>
    </rPh>
    <phoneticPr fontId="1"/>
  </si>
  <si>
    <t>夕食代</t>
    <rPh sb="0" eb="2">
      <t>ユウショク</t>
    </rPh>
    <rPh sb="2" eb="3">
      <t>ダイ</t>
    </rPh>
    <phoneticPr fontId="1"/>
  </si>
  <si>
    <t>時間外利用料</t>
    <rPh sb="0" eb="3">
      <t>ジカンガイ</t>
    </rPh>
    <rPh sb="3" eb="5">
      <t>リヨウ</t>
    </rPh>
    <rPh sb="5" eb="6">
      <t>リョウ</t>
    </rPh>
    <phoneticPr fontId="1"/>
  </si>
  <si>
    <t>通院サポート</t>
    <rPh sb="0" eb="2">
      <t>ツウイン</t>
    </rPh>
    <phoneticPr fontId="1"/>
  </si>
  <si>
    <t>通院サポート延長3h～</t>
    <rPh sb="0" eb="2">
      <t>ツウイン</t>
    </rPh>
    <rPh sb="6" eb="8">
      <t>エンチョウ</t>
    </rPh>
    <phoneticPr fontId="1"/>
  </si>
  <si>
    <t>保険外事業利用（要介護）</t>
    <rPh sb="0" eb="2">
      <t>ホケン</t>
    </rPh>
    <rPh sb="2" eb="3">
      <t>ガイ</t>
    </rPh>
    <rPh sb="3" eb="5">
      <t>ジギョウ</t>
    </rPh>
    <rPh sb="5" eb="7">
      <t>リヨウ</t>
    </rPh>
    <rPh sb="8" eb="11">
      <t>ヨウカイゴ</t>
    </rPh>
    <phoneticPr fontId="1"/>
  </si>
  <si>
    <t>←その他加算につきましては、リストから選択して下さい。</t>
    <rPh sb="3" eb="4">
      <t>タ</t>
    </rPh>
    <rPh sb="4" eb="6">
      <t>カサン</t>
    </rPh>
    <rPh sb="19" eb="21">
      <t>センタク</t>
    </rPh>
    <rPh sb="23" eb="24">
      <t>クダ</t>
    </rPh>
    <phoneticPr fontId="1"/>
  </si>
  <si>
    <t>中重度ケア体制加算</t>
    <phoneticPr fontId="1"/>
  </si>
  <si>
    <t>樹楽</t>
    <rPh sb="0" eb="1">
      <t>キ</t>
    </rPh>
    <rPh sb="1" eb="2">
      <t>ラク</t>
    </rPh>
    <phoneticPr fontId="1"/>
  </si>
  <si>
    <t>基本料金（月額）</t>
    <rPh sb="0" eb="4">
      <t>キホンリョウキン</t>
    </rPh>
    <rPh sb="5" eb="7">
      <t>ゲツガク</t>
    </rPh>
    <phoneticPr fontId="1"/>
  </si>
  <si>
    <t>基本料金（回数）</t>
    <rPh sb="0" eb="4">
      <t>キホンリョウキン</t>
    </rPh>
    <rPh sb="5" eb="7">
      <t>カイスウ</t>
    </rPh>
    <phoneticPr fontId="1"/>
  </si>
  <si>
    <t>通所型独自サービス令和3年9月30日までの上乗せ分</t>
    <rPh sb="0" eb="2">
      <t>ツウショ</t>
    </rPh>
    <rPh sb="2" eb="3">
      <t>ガタ</t>
    </rPh>
    <rPh sb="3" eb="5">
      <t>ドクジ</t>
    </rPh>
    <rPh sb="9" eb="11">
      <t>レイワ</t>
    </rPh>
    <rPh sb="12" eb="13">
      <t>ネン</t>
    </rPh>
    <rPh sb="14" eb="15">
      <t>ガツ</t>
    </rPh>
    <rPh sb="17" eb="18">
      <t>ニチ</t>
    </rPh>
    <rPh sb="21" eb="23">
      <t>ウワノ</t>
    </rPh>
    <rPh sb="24" eb="25">
      <t>ブン</t>
    </rPh>
    <phoneticPr fontId="1"/>
  </si>
  <si>
    <t>※市区町村基準サービスについては、各市町村のサービスをご確認下さい。</t>
    <rPh sb="1" eb="3">
      <t>シク</t>
    </rPh>
    <rPh sb="3" eb="5">
      <t>チョウソン</t>
    </rPh>
    <rPh sb="5" eb="7">
      <t>キジュン</t>
    </rPh>
    <rPh sb="17" eb="18">
      <t>カク</t>
    </rPh>
    <rPh sb="18" eb="21">
      <t>シチョウソン</t>
    </rPh>
    <rPh sb="28" eb="30">
      <t>カクニン</t>
    </rPh>
    <rPh sb="30" eb="31">
      <t>クダ</t>
    </rPh>
    <phoneticPr fontId="1"/>
  </si>
  <si>
    <t>10割負担</t>
    <rPh sb="2" eb="3">
      <t>ワリ</t>
    </rPh>
    <rPh sb="3" eb="5">
      <t>フタン</t>
    </rPh>
    <phoneticPr fontId="1"/>
  </si>
  <si>
    <t>給付率</t>
    <rPh sb="0" eb="3">
      <t>キュウフリツ</t>
    </rPh>
    <phoneticPr fontId="1"/>
  </si>
  <si>
    <t>個別機能訓練加算(Ⅰ)イ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</si>
  <si>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個別機能訓練加算(Ⅰ)ロ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</si>
  <si>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個別機能訓練加算(Ⅱ)</t>
    <rPh sb="0" eb="2">
      <t>コベツ</t>
    </rPh>
    <rPh sb="2" eb="4">
      <t>キノウ</t>
    </rPh>
    <rPh sb="4" eb="6">
      <t>クンレン</t>
    </rPh>
    <rPh sb="6" eb="8">
      <t>カサン</t>
    </rPh>
    <phoneticPr fontId="1"/>
  </si>
  <si>
    <t>月1回</t>
    <rPh sb="0" eb="1">
      <t>ツキ</t>
    </rPh>
    <rPh sb="2" eb="3">
      <t>カイ</t>
    </rPh>
    <phoneticPr fontId="1"/>
  </si>
  <si>
    <t>入浴加算（Ⅰ）</t>
    <rPh sb="0" eb="2">
      <t>ニュウヨク</t>
    </rPh>
    <rPh sb="2" eb="4">
      <t>カサン</t>
    </rPh>
    <phoneticPr fontId="1"/>
  </si>
  <si>
    <t>入浴加算（Ⅱ）</t>
    <rPh sb="0" eb="2">
      <t>ニュウヨク</t>
    </rPh>
    <rPh sb="2" eb="4">
      <t>カサン</t>
    </rPh>
    <phoneticPr fontId="1"/>
  </si>
  <si>
    <t>若年性認知利用者受入加算</t>
    <rPh sb="0" eb="3">
      <t>ジャクネンセイ</t>
    </rPh>
    <rPh sb="3" eb="5">
      <t>ニンチ</t>
    </rPh>
    <rPh sb="5" eb="8">
      <t>リヨウシャ</t>
    </rPh>
    <rPh sb="8" eb="10">
      <t>ウケイレ</t>
    </rPh>
    <rPh sb="10" eb="12">
      <t>カサン</t>
    </rPh>
    <phoneticPr fontId="1"/>
  </si>
  <si>
    <t>生活機能向上連携加算(Ⅰ)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</si>
  <si>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生活機能向上連携加算(Ⅱ)</t>
    <rPh sb="0" eb="2">
      <t>セイカツ</t>
    </rPh>
    <rPh sb="2" eb="4">
      <t>キノウ</t>
    </rPh>
    <rPh sb="4" eb="6">
      <t>コウジョウ</t>
    </rPh>
    <rPh sb="6" eb="8">
      <t>レンケイ</t>
    </rPh>
    <rPh sb="8" eb="10">
      <t>カサン</t>
    </rPh>
    <phoneticPr fontId="1"/>
  </si>
  <si>
    <t>ADL維持等加算(Ⅰ)</t>
    <rPh sb="3" eb="5">
      <t>イジ</t>
    </rPh>
    <rPh sb="5" eb="6">
      <t>トウ</t>
    </rPh>
    <rPh sb="6" eb="8">
      <t>カサン</t>
    </rPh>
    <phoneticPr fontId="1"/>
  </si>
  <si>
    <t>ADL維持等加算(Ⅱ)</t>
    <rPh sb="3" eb="5">
      <t>イジ</t>
    </rPh>
    <rPh sb="5" eb="6">
      <t>トウ</t>
    </rPh>
    <rPh sb="6" eb="8">
      <t>カサン</t>
    </rPh>
    <phoneticPr fontId="1"/>
  </si>
  <si>
    <t>ADL維持等加算(Ⅲ)</t>
    <rPh sb="3" eb="5">
      <t>イジ</t>
    </rPh>
    <rPh sb="5" eb="6">
      <t>トウ</t>
    </rPh>
    <rPh sb="6" eb="8">
      <t>カサン</t>
    </rPh>
    <phoneticPr fontId="1"/>
  </si>
  <si>
    <t>栄養アセスメント加算</t>
    <rPh sb="0" eb="2">
      <t>エイヨウ</t>
    </rPh>
    <rPh sb="8" eb="10">
      <t>カサン</t>
    </rPh>
    <phoneticPr fontId="1"/>
  </si>
  <si>
    <t>月2回</t>
    <rPh sb="0" eb="1">
      <t>ツキ</t>
    </rPh>
    <rPh sb="2" eb="3">
      <t>カイ</t>
    </rPh>
    <phoneticPr fontId="1"/>
  </si>
  <si>
    <t>口腔・栄養スクリーニング加算(Ⅰ)</t>
    <rPh sb="0" eb="2">
      <t>コウクウ</t>
    </rPh>
    <rPh sb="3" eb="5">
      <t>エイヨウ</t>
    </rPh>
    <rPh sb="12" eb="14">
      <t>カサン</t>
    </rPh>
    <phoneticPr fontId="1"/>
  </si>
  <si>
    <t>口腔・栄養スクリーニング加算(Ⅱ)</t>
    <rPh sb="0" eb="2">
      <t>コウクウ</t>
    </rPh>
    <rPh sb="3" eb="5">
      <t>エイヨウ</t>
    </rPh>
    <rPh sb="12" eb="14">
      <t>カサン</t>
    </rPh>
    <phoneticPr fontId="1"/>
  </si>
  <si>
    <t>口腔機能向上加算(Ⅰ)</t>
    <rPh sb="0" eb="4">
      <t>コウクウキノウ</t>
    </rPh>
    <rPh sb="4" eb="6">
      <t>コウジョウ</t>
    </rPh>
    <rPh sb="6" eb="8">
      <t>カサン</t>
    </rPh>
    <phoneticPr fontId="1"/>
  </si>
  <si>
    <t>口腔機能向上加算(Ⅱ)</t>
    <rPh sb="0" eb="4">
      <t>コウクウキノウ</t>
    </rPh>
    <rPh sb="4" eb="6">
      <t>コウジョウ</t>
    </rPh>
    <rPh sb="6" eb="8">
      <t>カサン</t>
    </rPh>
    <phoneticPr fontId="1"/>
  </si>
  <si>
    <t>科学的介護推進体制加算</t>
    <rPh sb="0" eb="3">
      <t>カガクテキ</t>
    </rPh>
    <rPh sb="3" eb="5">
      <t>カイゴ</t>
    </rPh>
    <rPh sb="5" eb="7">
      <t>スイシン</t>
    </rPh>
    <rPh sb="7" eb="9">
      <t>タイセイ</t>
    </rPh>
    <rPh sb="9" eb="11">
      <t>カサン</t>
    </rPh>
    <phoneticPr fontId="1"/>
  </si>
  <si>
    <t>送迎減算</t>
    <rPh sb="0" eb="2">
      <t>ソウゲイ</t>
    </rPh>
    <rPh sb="2" eb="4">
      <t>ゲンサン</t>
    </rPh>
    <phoneticPr fontId="1"/>
  </si>
  <si>
    <t>（片道）</t>
    <rPh sb="1" eb="3">
      <t>カタミチ</t>
    </rPh>
    <phoneticPr fontId="1"/>
  </si>
  <si>
    <t>特定処遇改善加算</t>
    <rPh sb="0" eb="8">
      <t>トクテイショグウカイゼンカサン</t>
    </rPh>
    <phoneticPr fontId="1"/>
  </si>
  <si>
    <t>特定処遇改善加算Ⅰ</t>
    <rPh sb="0" eb="8">
      <t>トクテイショグウカイゼンカサン</t>
    </rPh>
    <phoneticPr fontId="1"/>
  </si>
  <si>
    <t>特定処遇改善加算Ⅱ</t>
    <rPh sb="0" eb="8">
      <t>トクテイショグウカイゼンカサン</t>
    </rPh>
    <phoneticPr fontId="1"/>
  </si>
  <si>
    <t>サービス提供体制強化加算</t>
    <rPh sb="4" eb="12">
      <t>テイキョウタイセイキョウカカサン</t>
    </rPh>
    <phoneticPr fontId="1"/>
  </si>
  <si>
    <t>サービス提供体制強化加算(Ⅰ)</t>
    <rPh sb="4" eb="12">
      <t>テイキョウタイセイキョウカカサン</t>
    </rPh>
    <phoneticPr fontId="1"/>
  </si>
  <si>
    <t>サービス提供体制強化加算(Ⅱ)</t>
    <rPh sb="4" eb="12">
      <t>テイキョウタイセイキョウカカサン</t>
    </rPh>
    <phoneticPr fontId="1"/>
  </si>
  <si>
    <t>サービス提供体制強化加算(Ⅲ)</t>
    <rPh sb="4" eb="12">
      <t>テイキョウタイセイキョウカカサン</t>
    </rPh>
    <phoneticPr fontId="1"/>
  </si>
  <si>
    <t>機能訓練</t>
    <rPh sb="0" eb="2">
      <t>キノウ</t>
    </rPh>
    <rPh sb="2" eb="4">
      <t>クンレン</t>
    </rPh>
    <phoneticPr fontId="1"/>
  </si>
  <si>
    <t>特定加算</t>
    <rPh sb="0" eb="2">
      <t>トクテイ</t>
    </rPh>
    <rPh sb="2" eb="4">
      <t>カサン</t>
    </rPh>
    <phoneticPr fontId="1"/>
  </si>
  <si>
    <t>TEL</t>
    <phoneticPr fontId="1"/>
  </si>
  <si>
    <t>FAX</t>
    <phoneticPr fontId="1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</si>
  <si>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1"/>
  </si>
  <si>
    <r>
      <t>単位数小計</t>
    </r>
    <r>
      <rPr>
        <b/>
        <sz val="10"/>
        <color theme="1"/>
        <rFont val="ＭＳ Ｐゴシック"/>
        <family val="3"/>
        <charset val="128"/>
      </rPr>
      <t>（区分支給限度額に含まれる単位数）</t>
    </r>
    <rPh sb="0" eb="3">
      <t>タンイスウ</t>
    </rPh>
    <rPh sb="3" eb="5">
      <t>ショウケイ</t>
    </rPh>
    <rPh sb="6" eb="10">
      <t>クブンシキュウ</t>
    </rPh>
    <rPh sb="10" eb="13">
      <t>ゲンドガク</t>
    </rPh>
    <rPh sb="14" eb="15">
      <t>フク</t>
    </rPh>
    <rPh sb="18" eb="21">
      <t>タンイスウ</t>
    </rPh>
    <phoneticPr fontId="1"/>
  </si>
  <si>
    <t>←サービス提供体制強化加算を算定している場合は、リストから選択して下さい。</t>
    <rPh sb="5" eb="13">
      <t>テイキョウタイセイキョウカカサン</t>
    </rPh>
    <rPh sb="14" eb="16">
      <t>サンテイ</t>
    </rPh>
    <rPh sb="20" eb="22">
      <t>バアイ</t>
    </rPh>
    <rPh sb="29" eb="31">
      <t>センタク</t>
    </rPh>
    <rPh sb="33" eb="34">
      <t>クダ</t>
    </rPh>
    <phoneticPr fontId="1"/>
  </si>
  <si>
    <t>介護予防通所介護相当サービス</t>
    <rPh sb="0" eb="10">
      <t>カイゴヨボウツウショカイゴソウトウ</t>
    </rPh>
    <phoneticPr fontId="1"/>
  </si>
  <si>
    <t>特定介護職員処遇改善加算</t>
    <rPh sb="0" eb="2">
      <t>トクテイ</t>
    </rPh>
    <rPh sb="2" eb="4">
      <t>カイゴ</t>
    </rPh>
    <rPh sb="4" eb="6">
      <t>ショクイン</t>
    </rPh>
    <rPh sb="6" eb="8">
      <t>ショグウ</t>
    </rPh>
    <rPh sb="8" eb="10">
      <t>カイゼン</t>
    </rPh>
    <rPh sb="10" eb="12">
      <t>カサン</t>
    </rPh>
    <phoneticPr fontId="1"/>
  </si>
  <si>
    <t>←不要な行は削除してください。</t>
    <rPh sb="1" eb="3">
      <t>フヨウ</t>
    </rPh>
    <rPh sb="4" eb="5">
      <t>ギョウ</t>
    </rPh>
    <rPh sb="6" eb="8">
      <t>サクジョ</t>
    </rPh>
    <phoneticPr fontId="1"/>
  </si>
  <si>
    <t>通所型独自サービス令和3年9月30日までの上乗せ分</t>
    <rPh sb="0" eb="3">
      <t>ツウショガタ</t>
    </rPh>
    <rPh sb="3" eb="5">
      <t>ドクジ</t>
    </rPh>
    <phoneticPr fontId="1"/>
  </si>
  <si>
    <t>サービス提供体制強化加算</t>
  </si>
  <si>
    <t>←3%加算を算定していない場合は、削除してください。</t>
    <rPh sb="3" eb="5">
      <t>カサン</t>
    </rPh>
    <rPh sb="6" eb="8">
      <t>サンテイ</t>
    </rPh>
    <rPh sb="13" eb="15">
      <t>バアイ</t>
    </rPh>
    <rPh sb="17" eb="19">
      <t>サクジョ</t>
    </rPh>
    <phoneticPr fontId="1"/>
  </si>
  <si>
    <t>通所介護令和3年9月30日までの上乗せ分</t>
    <rPh sb="0" eb="2">
      <t>ツウショ</t>
    </rPh>
    <rPh sb="2" eb="4">
      <t>カイゴ</t>
    </rPh>
    <rPh sb="4" eb="6">
      <t>レイワ</t>
    </rPh>
    <rPh sb="7" eb="8">
      <t>ネン</t>
    </rPh>
    <rPh sb="9" eb="10">
      <t>ガツ</t>
    </rPh>
    <rPh sb="12" eb="13">
      <t>ニチ</t>
    </rPh>
    <rPh sb="16" eb="18">
      <t>ウワノ</t>
    </rPh>
    <rPh sb="19" eb="20">
      <t>ブン</t>
    </rPh>
    <phoneticPr fontId="1"/>
  </si>
  <si>
    <t>通所介護感染症災害3％加算</t>
    <phoneticPr fontId="1"/>
  </si>
  <si>
    <t>通所介護</t>
    <rPh sb="0" eb="2">
      <t>ツウショ</t>
    </rPh>
    <rPh sb="2" eb="4">
      <t>カイゴ</t>
    </rPh>
    <phoneticPr fontId="1"/>
  </si>
  <si>
    <t>通所介護入浴介助加算Ⅰ</t>
    <rPh sb="0" eb="2">
      <t>ツウショ</t>
    </rPh>
    <rPh sb="2" eb="4">
      <t>カイゴ</t>
    </rPh>
    <rPh sb="4" eb="6">
      <t>ニュウヨク</t>
    </rPh>
    <rPh sb="6" eb="8">
      <t>カイジョ</t>
    </rPh>
    <rPh sb="8" eb="10">
      <t>カサン</t>
    </rPh>
    <phoneticPr fontId="1"/>
  </si>
  <si>
    <t>通所介護介護職員処遇改善加算</t>
    <rPh sb="0" eb="2">
      <t>ツウショ</t>
    </rPh>
    <rPh sb="2" eb="4">
      <t>カイゴ</t>
    </rPh>
    <rPh sb="4" eb="6">
      <t>カイゴ</t>
    </rPh>
    <rPh sb="6" eb="8">
      <t>ショクイン</t>
    </rPh>
    <rPh sb="8" eb="10">
      <t>ショグウ</t>
    </rPh>
    <rPh sb="10" eb="12">
      <t>カイゼン</t>
    </rPh>
    <rPh sb="12" eb="14">
      <t>カサン</t>
    </rPh>
    <phoneticPr fontId="1"/>
  </si>
  <si>
    <t>通所介護特定介護職員処遇改善加算</t>
    <rPh sb="0" eb="2">
      <t>ツウショ</t>
    </rPh>
    <rPh sb="2" eb="4">
      <t>カイゴ</t>
    </rPh>
    <rPh sb="4" eb="6">
      <t>トクテイ</t>
    </rPh>
    <rPh sb="6" eb="8">
      <t>カイゴ</t>
    </rPh>
    <rPh sb="8" eb="10">
      <t>ショクイン</t>
    </rPh>
    <rPh sb="10" eb="12">
      <t>ショグウ</t>
    </rPh>
    <rPh sb="12" eb="14">
      <t>カイゼン</t>
    </rPh>
    <rPh sb="14" eb="16">
      <t>カサン</t>
    </rPh>
    <phoneticPr fontId="1"/>
  </si>
  <si>
    <t>ベースアップ加算</t>
    <rPh sb="6" eb="8">
      <t>カサン</t>
    </rPh>
    <phoneticPr fontId="1"/>
  </si>
  <si>
    <t>樹楽</t>
    <phoneticPr fontId="1"/>
  </si>
  <si>
    <t>○○</t>
    <phoneticPr fontId="1"/>
  </si>
  <si>
    <t>○○</t>
    <phoneticPr fontId="1"/>
  </si>
  <si>
    <t>県</t>
    <phoneticPr fontId="1"/>
  </si>
  <si>
    <t>市</t>
    <phoneticPr fontId="1"/>
  </si>
  <si>
    <t xml:space="preserve">樹楽 </t>
    <phoneticPr fontId="1"/>
  </si>
  <si>
    <t/>
  </si>
  <si>
    <t xml:space="preserve"> 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</si>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</sst>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76" formatCode="#,##0&quot;円&quot;"/>
    <numFmt numFmtId="177" formatCode="#,##0_ "/>
    <numFmt numFmtId="178" formatCode="General&quot;単&quot;&quot;位&quot;"/>
    <numFmt numFmtId="179" formatCode="0.0_ "/>
    <numFmt numFmtId="180" formatCode="#,##0_);[Red]\(#,##0\)"/>
    <numFmt numFmtId="181" formatCode="yyyy&quot;年&quot;m&quot;月&quot;d&quot;日&quot;;@"/>
    <numFmt numFmtId="182" formatCode="#,##0&quot;単位&quot;"/>
    <numFmt numFmtId="183" formatCode="0.0%"/>
    <numFmt numFmtId="184" formatCode="#,##0_ &quot;円&quot;"/>
    <numFmt numFmtId="185" formatCode="[$-411]ggge&quot;年&quot;"/>
    <numFmt numFmtId="186" formatCode="[$-411]m&quot;月&quot;&quot;利&quot;&quot;用&quot;&quot;分&quot;"/>
    <numFmt numFmtId="187" formatCode="#,##0&quot;月&quot;"/>
    <numFmt numFmtId="188" formatCode="0.00_ "/>
    <numFmt numFmtId="189" formatCode="0_);[Red]\(0\)"/>
  </numFmts>
  <fonts count="18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 applyNumberFormat="0" applyBorder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</cellStyleXfs>
  <cellXfs count="394">
    <xf numFmtId="0" fontId="0" fillId="0" borderId="0" xfId="0">
      <alignment vertical="center"/>
    </xf>
    <xf numFmtId="0" fontId="0" fillId="0" borderId="18" xfId="0" applyBorder="1">
      <alignment vertical="center"/>
    </xf>
    <xf numFmtId="0" fontId="0" fillId="0" borderId="29" xfId="0" applyBorder="1">
      <alignment vertical="center"/>
    </xf>
    <xf numFmtId="0" fontId="0" fillId="0" borderId="19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8" fillId="0" borderId="18" xfId="0" applyFont="1" applyBorder="1" applyAlignment="1">
      <alignment vertical="center" shrinkToFit="1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6" fillId="0" borderId="0" xfId="0" applyFont="1">
      <alignment vertical="center"/>
    </xf>
    <xf numFmtId="0" fontId="8" fillId="0" borderId="45" xfId="0" applyFont="1" applyBorder="1" applyAlignment="1">
      <alignment vertical="center" shrinkToFit="1"/>
    </xf>
    <xf numFmtId="0" fontId="8" fillId="0" borderId="55" xfId="0" applyFont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8" fillId="0" borderId="16" xfId="0" applyFont="1" applyBorder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0" fontId="8" fillId="0" borderId="21" xfId="0" applyFont="1" applyBorder="1">
      <alignment vertical="center"/>
    </xf>
    <xf numFmtId="0" fontId="8" fillId="0" borderId="25" xfId="0" applyFont="1" applyBorder="1">
      <alignment vertical="center"/>
    </xf>
    <xf numFmtId="0" fontId="2" fillId="0" borderId="0" xfId="0" applyFont="1">
      <alignment vertical="center"/>
    </xf>
    <xf numFmtId="0" fontId="0" fillId="0" borderId="25" xfId="0" applyBorder="1">
      <alignment vertical="center"/>
    </xf>
    <xf numFmtId="0" fontId="0" fillId="0" borderId="19" xfId="0" applyBorder="1" applyAlignment="1">
      <alignment vertical="center" shrinkToFit="1"/>
    </xf>
    <xf numFmtId="177" fontId="8" fillId="0" borderId="0" xfId="0" applyNumberFormat="1" applyFont="1">
      <alignment vertical="center"/>
    </xf>
    <xf numFmtId="2" fontId="0" fillId="0" borderId="0" xfId="5" applyNumberFormat="1" applyFont="1">
      <alignment vertical="center"/>
    </xf>
    <xf numFmtId="0" fontId="0" fillId="0" borderId="44" xfId="0" applyBorder="1">
      <alignment vertical="center"/>
    </xf>
    <xf numFmtId="0" fontId="0" fillId="0" borderId="23" xfId="0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23" xfId="0" applyFont="1" applyBorder="1">
      <alignment vertical="center"/>
    </xf>
    <xf numFmtId="0" fontId="0" fillId="0" borderId="55" xfId="0" applyBorder="1">
      <alignment vertical="center"/>
    </xf>
    <xf numFmtId="0" fontId="0" fillId="0" borderId="21" xfId="0" applyBorder="1">
      <alignment vertical="center"/>
    </xf>
    <xf numFmtId="183" fontId="0" fillId="0" borderId="0" xfId="0" applyNumberFormat="1">
      <alignment vertical="center"/>
    </xf>
    <xf numFmtId="179" fontId="0" fillId="0" borderId="0" xfId="0" applyNumberFormat="1">
      <alignment vertical="center"/>
    </xf>
    <xf numFmtId="183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8" fillId="0" borderId="18" xfId="0" applyNumberFormat="1" applyFont="1" applyBorder="1">
      <alignment vertical="center"/>
    </xf>
    <xf numFmtId="177" fontId="8" fillId="0" borderId="19" xfId="0" applyNumberFormat="1" applyFont="1" applyBorder="1">
      <alignment vertical="center"/>
    </xf>
    <xf numFmtId="177" fontId="8" fillId="0" borderId="17" xfId="0" applyNumberFormat="1" applyFont="1" applyBorder="1">
      <alignment vertical="center"/>
    </xf>
    <xf numFmtId="177" fontId="8" fillId="0" borderId="17" xfId="0" applyNumberFormat="1" applyFont="1" applyBorder="1" applyAlignment="1">
      <alignment horizontal="center" vertical="center"/>
    </xf>
    <xf numFmtId="177" fontId="8" fillId="0" borderId="18" xfId="0" applyNumberFormat="1" applyFont="1" applyBorder="1" applyAlignment="1">
      <alignment horizontal="center" vertical="center"/>
    </xf>
    <xf numFmtId="181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6" applyNumberFormat="1" applyFont="1" applyAlignment="1">
      <alignment horizontal="center" vertical="center"/>
    </xf>
    <xf numFmtId="0" fontId="6" fillId="0" borderId="18" xfId="0" applyFont="1" applyBorder="1">
      <alignment vertical="center"/>
    </xf>
    <xf numFmtId="181" fontId="5" fillId="0" borderId="0" xfId="0" applyNumberFormat="1" applyFont="1">
      <alignment vertical="center"/>
    </xf>
    <xf numFmtId="177" fontId="8" fillId="0" borderId="43" xfId="0" applyNumberFormat="1" applyFont="1" applyBorder="1">
      <alignment vertical="center"/>
    </xf>
    <xf numFmtId="186" fontId="2" fillId="0" borderId="0" xfId="0" applyNumberFormat="1" applyFont="1" applyAlignment="1">
      <alignment horizontal="center" vertical="center"/>
    </xf>
    <xf numFmtId="0" fontId="0" fillId="0" borderId="5" xfId="0" applyBorder="1" applyAlignment="1">
      <alignment vertical="center" shrinkToFit="1"/>
    </xf>
    <xf numFmtId="0" fontId="0" fillId="0" borderId="10" xfId="0" applyBorder="1" applyAlignment="1">
      <alignment horizontal="right" vertical="center" shrinkToFit="1"/>
    </xf>
    <xf numFmtId="0" fontId="0" fillId="0" borderId="18" xfId="0" applyBorder="1" applyAlignment="1">
      <alignment horizontal="right" vertical="center" shrinkToFit="1"/>
    </xf>
    <xf numFmtId="0" fontId="0" fillId="0" borderId="5" xfId="0" applyBorder="1" applyAlignment="1">
      <alignment horizontal="center" vertical="center"/>
    </xf>
    <xf numFmtId="178" fontId="0" fillId="0" borderId="5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0" borderId="26" xfId="0" applyFont="1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49" xfId="0" applyBorder="1">
      <alignment vertical="center"/>
    </xf>
    <xf numFmtId="183" fontId="0" fillId="0" borderId="10" xfId="0" applyNumberFormat="1" applyBorder="1" applyAlignment="1">
      <alignment horizontal="center" vertical="center"/>
    </xf>
    <xf numFmtId="183" fontId="0" fillId="0" borderId="18" xfId="0" applyNumberFormat="1" applyBorder="1" applyAlignment="1">
      <alignment horizontal="center" vertical="center"/>
    </xf>
    <xf numFmtId="183" fontId="0" fillId="0" borderId="19" xfId="0" applyNumberFormat="1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10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10" xfId="0" applyBorder="1">
      <alignment vertical="center"/>
    </xf>
    <xf numFmtId="0" fontId="14" fillId="0" borderId="10" xfId="0" applyFont="1" applyBorder="1">
      <alignment vertical="center"/>
    </xf>
    <xf numFmtId="0" fontId="14" fillId="0" borderId="18" xfId="0" applyFont="1" applyBorder="1">
      <alignment vertical="center"/>
    </xf>
    <xf numFmtId="0" fontId="14" fillId="0" borderId="19" xfId="0" applyFont="1" applyBorder="1">
      <alignment vertical="center"/>
    </xf>
    <xf numFmtId="9" fontId="12" fillId="0" borderId="0" xfId="0" applyNumberFormat="1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32" xfId="0" applyBorder="1">
      <alignment vertical="center"/>
    </xf>
    <xf numFmtId="0" fontId="13" fillId="0" borderId="10" xfId="0" applyFont="1" applyBorder="1">
      <alignment vertical="center"/>
    </xf>
    <xf numFmtId="0" fontId="13" fillId="0" borderId="18" xfId="0" applyFont="1" applyBorder="1">
      <alignment vertical="center"/>
    </xf>
    <xf numFmtId="0" fontId="13" fillId="0" borderId="19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188" fontId="2" fillId="0" borderId="13" xfId="0" applyNumberFormat="1" applyFont="1" applyBorder="1" applyAlignment="1">
      <alignment horizontal="center" vertical="center"/>
    </xf>
    <xf numFmtId="188" fontId="2" fillId="0" borderId="14" xfId="0" applyNumberFormat="1" applyFont="1" applyBorder="1" applyAlignment="1">
      <alignment horizontal="center" vertical="center"/>
    </xf>
    <xf numFmtId="188" fontId="2" fillId="0" borderId="24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1" fillId="0" borderId="10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183" fontId="0" fillId="0" borderId="5" xfId="0" applyNumberFormat="1" applyBorder="1" applyAlignment="1">
      <alignment horizontal="center" vertical="center"/>
    </xf>
    <xf numFmtId="0" fontId="15" fillId="0" borderId="10" xfId="0" applyFont="1" applyBorder="1">
      <alignment vertical="center"/>
    </xf>
    <xf numFmtId="0" fontId="15" fillId="0" borderId="18" xfId="0" applyFont="1" applyBorder="1">
      <alignment vertical="center"/>
    </xf>
    <xf numFmtId="0" fontId="15" fillId="0" borderId="19" xfId="0" applyFont="1" applyBorder="1">
      <alignment vertical="center"/>
    </xf>
    <xf numFmtId="179" fontId="0" fillId="0" borderId="10" xfId="0" applyNumberFormat="1" applyBorder="1" applyAlignment="1">
      <alignment horizontal="center" vertical="center"/>
    </xf>
    <xf numFmtId="179" fontId="0" fillId="0" borderId="18" xfId="0" applyNumberFormat="1" applyBorder="1" applyAlignment="1">
      <alignment horizontal="center" vertical="center"/>
    </xf>
    <xf numFmtId="179" fontId="0" fillId="0" borderId="19" xfId="0" applyNumberForma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2" xfId="0" applyBorder="1">
      <alignment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5" xfId="0" applyBorder="1">
      <alignment vertical="center"/>
    </xf>
    <xf numFmtId="0" fontId="8" fillId="0" borderId="0" xfId="6" applyNumberFormat="1" applyFont="1" applyAlignment="1">
      <alignment horizontal="center" vertical="center"/>
    </xf>
    <xf numFmtId="0" fontId="8" fillId="0" borderId="5" xfId="0" applyFont="1" applyBorder="1" applyAlignment="1">
      <alignment horizontal="left" vertical="center" shrinkToFit="1"/>
    </xf>
    <xf numFmtId="177" fontId="8" fillId="0" borderId="26" xfId="0" applyNumberFormat="1" applyFont="1" applyBorder="1">
      <alignment vertical="center"/>
    </xf>
    <xf numFmtId="177" fontId="8" fillId="0" borderId="18" xfId="0" applyNumberFormat="1" applyFont="1" applyBorder="1" applyAlignment="1">
      <alignment horizontal="center" vertical="center"/>
    </xf>
    <xf numFmtId="177" fontId="8" fillId="0" borderId="19" xfId="0" applyNumberFormat="1" applyFont="1" applyBorder="1" applyAlignment="1">
      <alignment horizontal="center" vertical="center"/>
    </xf>
    <xf numFmtId="189" fontId="8" fillId="0" borderId="5" xfId="0" applyNumberFormat="1" applyFont="1" applyBorder="1">
      <alignment vertical="center"/>
    </xf>
    <xf numFmtId="177" fontId="8" fillId="0" borderId="10" xfId="0" applyNumberFormat="1" applyFont="1" applyBorder="1" applyAlignment="1">
      <alignment horizontal="center" vertical="center"/>
    </xf>
    <xf numFmtId="0" fontId="8" fillId="2" borderId="5" xfId="0" applyFont="1" applyFill="1" applyBorder="1">
      <alignment vertical="center"/>
    </xf>
    <xf numFmtId="182" fontId="8" fillId="0" borderId="5" xfId="0" applyNumberFormat="1" applyFont="1" applyBorder="1">
      <alignment vertical="center"/>
    </xf>
    <xf numFmtId="180" fontId="8" fillId="0" borderId="5" xfId="0" applyNumberFormat="1" applyFont="1" applyBorder="1">
      <alignment vertical="center"/>
    </xf>
    <xf numFmtId="180" fontId="8" fillId="0" borderId="7" xfId="0" applyNumberFormat="1" applyFont="1" applyBorder="1">
      <alignment vertical="center"/>
    </xf>
    <xf numFmtId="184" fontId="8" fillId="0" borderId="52" xfId="0" applyNumberFormat="1" applyFont="1" applyBorder="1" applyAlignment="1">
      <alignment horizontal="right" vertical="center"/>
    </xf>
    <xf numFmtId="184" fontId="8" fillId="0" borderId="2" xfId="0" applyNumberFormat="1" applyFont="1" applyBorder="1" applyAlignment="1">
      <alignment horizontal="right" vertical="center"/>
    </xf>
    <xf numFmtId="184" fontId="8" fillId="0" borderId="49" xfId="0" applyNumberFormat="1" applyFont="1" applyBorder="1" applyAlignment="1">
      <alignment horizontal="right" vertical="center"/>
    </xf>
    <xf numFmtId="184" fontId="8" fillId="0" borderId="33" xfId="0" applyNumberFormat="1" applyFont="1" applyBorder="1" applyAlignment="1">
      <alignment horizontal="right" vertical="center"/>
    </xf>
    <xf numFmtId="184" fontId="8" fillId="0" borderId="0" xfId="0" applyNumberFormat="1" applyFont="1" applyAlignment="1">
      <alignment horizontal="right" vertical="center"/>
    </xf>
    <xf numFmtId="184" fontId="8" fillId="0" borderId="51" xfId="0" applyNumberFormat="1" applyFont="1" applyBorder="1" applyAlignment="1">
      <alignment horizontal="right" vertical="center"/>
    </xf>
    <xf numFmtId="184" fontId="8" fillId="0" borderId="20" xfId="0" applyNumberFormat="1" applyFont="1" applyBorder="1" applyAlignment="1">
      <alignment horizontal="right" vertical="center"/>
    </xf>
    <xf numFmtId="184" fontId="8" fillId="0" borderId="21" xfId="0" applyNumberFormat="1" applyFont="1" applyBorder="1" applyAlignment="1">
      <alignment horizontal="right" vertical="center"/>
    </xf>
    <xf numFmtId="184" fontId="8" fillId="0" borderId="54" xfId="0" applyNumberFormat="1" applyFont="1" applyBorder="1" applyAlignment="1">
      <alignment horizontal="right" vertical="center"/>
    </xf>
    <xf numFmtId="183" fontId="8" fillId="0" borderId="10" xfId="6" applyNumberFormat="1" applyFont="1" applyBorder="1" applyAlignment="1">
      <alignment horizontal="right" vertical="center"/>
    </xf>
    <xf numFmtId="183" fontId="8" fillId="0" borderId="18" xfId="6" applyNumberFormat="1" applyFont="1" applyBorder="1" applyAlignment="1">
      <alignment horizontal="right" vertical="center"/>
    </xf>
    <xf numFmtId="183" fontId="8" fillId="0" borderId="19" xfId="6" applyNumberFormat="1" applyFont="1" applyBorder="1" applyAlignment="1">
      <alignment horizontal="right" vertical="center"/>
    </xf>
    <xf numFmtId="0" fontId="6" fillId="0" borderId="45" xfId="0" applyFont="1" applyBorder="1">
      <alignment vertical="center"/>
    </xf>
    <xf numFmtId="0" fontId="6" fillId="0" borderId="18" xfId="0" applyFont="1" applyBorder="1">
      <alignment vertical="center"/>
    </xf>
    <xf numFmtId="184" fontId="16" fillId="0" borderId="5" xfId="0" applyNumberFormat="1" applyFont="1" applyBorder="1">
      <alignment vertical="center"/>
    </xf>
    <xf numFmtId="184" fontId="16" fillId="0" borderId="7" xfId="0" applyNumberFormat="1" applyFont="1" applyBorder="1">
      <alignment vertical="center"/>
    </xf>
    <xf numFmtId="9" fontId="8" fillId="0" borderId="5" xfId="6" applyFont="1" applyBorder="1" applyAlignment="1">
      <alignment vertical="center"/>
    </xf>
    <xf numFmtId="0" fontId="8" fillId="0" borderId="45" xfId="0" applyFont="1" applyBorder="1" applyAlignment="1">
      <alignment vertical="center" shrinkToFit="1"/>
    </xf>
    <xf numFmtId="0" fontId="8" fillId="0" borderId="18" xfId="0" applyFont="1" applyBorder="1" applyAlignment="1">
      <alignment vertical="center" shrinkToFit="1"/>
    </xf>
    <xf numFmtId="0" fontId="8" fillId="0" borderId="19" xfId="0" applyFont="1" applyBorder="1" applyAlignment="1">
      <alignment vertical="center" shrinkToFit="1"/>
    </xf>
    <xf numFmtId="189" fontId="8" fillId="0" borderId="10" xfId="0" applyNumberFormat="1" applyFont="1" applyBorder="1">
      <alignment vertical="center"/>
    </xf>
    <xf numFmtId="189" fontId="8" fillId="0" borderId="18" xfId="0" applyNumberFormat="1" applyFont="1" applyBorder="1">
      <alignment vertical="center"/>
    </xf>
    <xf numFmtId="189" fontId="8" fillId="0" borderId="19" xfId="0" applyNumberFormat="1" applyFont="1" applyBorder="1">
      <alignment vertical="center"/>
    </xf>
    <xf numFmtId="180" fontId="8" fillId="0" borderId="32" xfId="0" applyNumberFormat="1" applyFont="1" applyBorder="1">
      <alignment vertical="center"/>
    </xf>
    <xf numFmtId="177" fontId="8" fillId="0" borderId="28" xfId="0" applyNumberFormat="1" applyFont="1" applyBorder="1">
      <alignment vertical="center"/>
    </xf>
    <xf numFmtId="177" fontId="8" fillId="0" borderId="33" xfId="0" applyNumberFormat="1" applyFont="1" applyBorder="1">
      <alignment vertical="center"/>
    </xf>
    <xf numFmtId="0" fontId="8" fillId="0" borderId="37" xfId="0" applyFont="1" applyBorder="1">
      <alignment vertical="center"/>
    </xf>
    <xf numFmtId="0" fontId="8" fillId="0" borderId="5" xfId="0" applyFont="1" applyBorder="1">
      <alignment vertical="center"/>
    </xf>
    <xf numFmtId="177" fontId="8" fillId="0" borderId="5" xfId="0" applyNumberFormat="1" applyFont="1" applyBorder="1">
      <alignment vertical="center"/>
    </xf>
    <xf numFmtId="38" fontId="8" fillId="0" borderId="0" xfId="5" applyFont="1" applyAlignment="1">
      <alignment horizontal="center" vertical="center"/>
    </xf>
    <xf numFmtId="0" fontId="8" fillId="0" borderId="36" xfId="0" applyFont="1" applyBorder="1">
      <alignment vertical="center"/>
    </xf>
    <xf numFmtId="177" fontId="8" fillId="0" borderId="10" xfId="0" applyNumberFormat="1" applyFont="1" applyBorder="1">
      <alignment vertical="center"/>
    </xf>
    <xf numFmtId="177" fontId="8" fillId="0" borderId="32" xfId="0" applyNumberFormat="1" applyFont="1" applyBorder="1">
      <alignment vertical="center"/>
    </xf>
    <xf numFmtId="177" fontId="8" fillId="0" borderId="22" xfId="0" applyNumberFormat="1" applyFont="1" applyBorder="1">
      <alignment vertical="center"/>
    </xf>
    <xf numFmtId="0" fontId="8" fillId="0" borderId="18" xfId="0" applyFont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180" fontId="8" fillId="0" borderId="10" xfId="0" applyNumberFormat="1" applyFont="1" applyBorder="1" applyAlignment="1">
      <alignment horizontal="right" vertical="center"/>
    </xf>
    <xf numFmtId="180" fontId="8" fillId="0" borderId="18" xfId="0" applyNumberFormat="1" applyFont="1" applyBorder="1" applyAlignment="1">
      <alignment horizontal="right" vertical="center"/>
    </xf>
    <xf numFmtId="180" fontId="8" fillId="0" borderId="19" xfId="0" applyNumberFormat="1" applyFont="1" applyBorder="1" applyAlignment="1">
      <alignment horizontal="right" vertical="center"/>
    </xf>
    <xf numFmtId="189" fontId="8" fillId="0" borderId="10" xfId="0" applyNumberFormat="1" applyFont="1" applyBorder="1" applyAlignment="1">
      <alignment horizontal="center" vertical="center"/>
    </xf>
    <xf numFmtId="189" fontId="8" fillId="0" borderId="18" xfId="0" applyNumberFormat="1" applyFont="1" applyBorder="1" applyAlignment="1">
      <alignment horizontal="center" vertical="center"/>
    </xf>
    <xf numFmtId="189" fontId="8" fillId="0" borderId="19" xfId="0" applyNumberFormat="1" applyFont="1" applyBorder="1" applyAlignment="1">
      <alignment horizontal="center" vertical="center"/>
    </xf>
    <xf numFmtId="182" fontId="5" fillId="2" borderId="12" xfId="0" applyNumberFormat="1" applyFont="1" applyFill="1" applyBorder="1" applyAlignment="1">
      <alignment horizontal="center" vertical="center"/>
    </xf>
    <xf numFmtId="0" fontId="0" fillId="0" borderId="46" xfId="0" applyBorder="1">
      <alignment vertical="center"/>
    </xf>
    <xf numFmtId="0" fontId="0" fillId="0" borderId="17" xfId="0" applyBorder="1">
      <alignment vertical="center"/>
    </xf>
    <xf numFmtId="0" fontId="0" fillId="0" borderId="47" xfId="0" applyBorder="1">
      <alignment vertical="center"/>
    </xf>
    <xf numFmtId="0" fontId="6" fillId="0" borderId="12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shrinkToFit="1"/>
    </xf>
    <xf numFmtId="0" fontId="6" fillId="0" borderId="46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center" vertical="center" shrinkToFit="1"/>
    </xf>
    <xf numFmtId="182" fontId="5" fillId="0" borderId="12" xfId="0" applyNumberFormat="1" applyFont="1" applyBorder="1" applyAlignment="1">
      <alignment horizontal="center" vertical="center"/>
    </xf>
    <xf numFmtId="187" fontId="2" fillId="0" borderId="2" xfId="0" applyNumberFormat="1" applyFont="1" applyBorder="1" applyAlignment="1">
      <alignment horizontal="center" vertical="center" shrinkToFit="1"/>
    </xf>
    <xf numFmtId="185" fontId="2" fillId="0" borderId="2" xfId="0" applyNumberFormat="1" applyFont="1" applyBorder="1" applyAlignment="1">
      <alignment horizontal="center" vertical="center" shrinkToFit="1"/>
    </xf>
    <xf numFmtId="186" fontId="2" fillId="0" borderId="2" xfId="0" applyNumberFormat="1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5" fillId="0" borderId="41" xfId="0" applyFont="1" applyBorder="1" applyAlignment="1">
      <alignment horizontal="center" vertical="center" shrinkToFit="1"/>
    </xf>
    <xf numFmtId="0" fontId="5" fillId="0" borderId="50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0" fillId="0" borderId="24" xfId="0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3" xfId="0" applyBorder="1">
      <alignment vertical="center"/>
    </xf>
    <xf numFmtId="0" fontId="0" fillId="0" borderId="53" xfId="0" applyBorder="1">
      <alignment vertical="center"/>
    </xf>
    <xf numFmtId="0" fontId="0" fillId="0" borderId="64" xfId="0" applyBorder="1">
      <alignment vertical="center"/>
    </xf>
    <xf numFmtId="0" fontId="0" fillId="2" borderId="12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0" borderId="61" xfId="0" applyBorder="1" applyAlignment="1">
      <alignment horizontal="left" vertical="center" shrinkToFit="1"/>
    </xf>
    <xf numFmtId="0" fontId="0" fillId="0" borderId="56" xfId="0" applyBorder="1" applyAlignment="1">
      <alignment horizontal="left" vertical="center" shrinkToFit="1"/>
    </xf>
    <xf numFmtId="0" fontId="0" fillId="0" borderId="62" xfId="0" applyBorder="1" applyAlignment="1">
      <alignment horizontal="left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 shrinkToFit="1"/>
    </xf>
    <xf numFmtId="0" fontId="0" fillId="2" borderId="52" xfId="0" applyFill="1" applyBorder="1" applyAlignment="1">
      <alignment horizontal="center" vertical="center" shrinkToFit="1"/>
    </xf>
    <xf numFmtId="0" fontId="0" fillId="2" borderId="49" xfId="0" applyFill="1" applyBorder="1" applyAlignment="1">
      <alignment horizontal="center" vertical="center" shrinkToFit="1"/>
    </xf>
    <xf numFmtId="0" fontId="0" fillId="2" borderId="57" xfId="0" applyFill="1" applyBorder="1" applyAlignment="1">
      <alignment horizontal="center" vertical="center" shrinkToFit="1"/>
    </xf>
    <xf numFmtId="0" fontId="0" fillId="2" borderId="47" xfId="0" applyFill="1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>
      <alignment vertical="center"/>
    </xf>
    <xf numFmtId="0" fontId="8" fillId="0" borderId="3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8" fillId="0" borderId="4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176" fontId="7" fillId="0" borderId="12" xfId="0" applyNumberFormat="1" applyFont="1" applyBorder="1">
      <alignment vertical="center"/>
    </xf>
    <xf numFmtId="176" fontId="7" fillId="0" borderId="2" xfId="0" applyNumberFormat="1" applyFont="1" applyBorder="1">
      <alignment vertical="center"/>
    </xf>
    <xf numFmtId="176" fontId="7" fillId="0" borderId="49" xfId="0" applyNumberFormat="1" applyFont="1" applyBorder="1">
      <alignment vertical="center"/>
    </xf>
    <xf numFmtId="176" fontId="7" fillId="0" borderId="46" xfId="0" applyNumberFormat="1" applyFont="1" applyBorder="1">
      <alignment vertical="center"/>
    </xf>
    <xf numFmtId="176" fontId="7" fillId="0" borderId="17" xfId="0" applyNumberFormat="1" applyFont="1" applyBorder="1">
      <alignment vertical="center"/>
    </xf>
    <xf numFmtId="176" fontId="7" fillId="0" borderId="47" xfId="0" applyNumberFormat="1" applyFont="1" applyBorder="1">
      <alignment vertical="center"/>
    </xf>
    <xf numFmtId="0" fontId="8" fillId="0" borderId="56" xfId="0" applyFont="1" applyBorder="1" applyAlignment="1">
      <alignment horizontal="center" vertical="center" shrinkToFit="1"/>
    </xf>
    <xf numFmtId="0" fontId="8" fillId="0" borderId="56" xfId="0" applyFont="1" applyBorder="1" applyAlignment="1">
      <alignment vertical="center" shrinkToFit="1"/>
    </xf>
    <xf numFmtId="0" fontId="8" fillId="0" borderId="26" xfId="0" applyFont="1" applyBorder="1">
      <alignment vertical="center"/>
    </xf>
    <xf numFmtId="177" fontId="8" fillId="0" borderId="27" xfId="0" applyNumberFormat="1" applyFont="1" applyBorder="1">
      <alignment vertical="center"/>
    </xf>
    <xf numFmtId="0" fontId="8" fillId="0" borderId="10" xfId="0" applyFont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177" fontId="8" fillId="0" borderId="5" xfId="0" applyNumberFormat="1" applyFont="1" applyBorder="1" applyAlignment="1">
      <alignment horizontal="right" vertical="center"/>
    </xf>
    <xf numFmtId="184" fontId="8" fillId="0" borderId="5" xfId="0" applyNumberFormat="1" applyFont="1" applyBorder="1">
      <alignment vertical="center"/>
    </xf>
    <xf numFmtId="184" fontId="8" fillId="0" borderId="7" xfId="0" applyNumberFormat="1" applyFont="1" applyBorder="1">
      <alignment vertical="center"/>
    </xf>
    <xf numFmtId="182" fontId="8" fillId="0" borderId="14" xfId="0" applyNumberFormat="1" applyFont="1" applyBorder="1">
      <alignment vertical="center"/>
    </xf>
    <xf numFmtId="182" fontId="8" fillId="0" borderId="15" xfId="0" applyNumberFormat="1" applyFont="1" applyBorder="1">
      <alignment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6" fillId="0" borderId="46" xfId="0" applyFont="1" applyBorder="1">
      <alignment vertical="center"/>
    </xf>
    <xf numFmtId="0" fontId="6" fillId="0" borderId="17" xfId="0" applyFont="1" applyBorder="1">
      <alignment vertical="center"/>
    </xf>
    <xf numFmtId="177" fontId="8" fillId="0" borderId="57" xfId="0" applyNumberFormat="1" applyFont="1" applyBorder="1" applyAlignment="1">
      <alignment horizontal="center" vertical="center"/>
    </xf>
    <xf numFmtId="177" fontId="8" fillId="0" borderId="17" xfId="0" applyNumberFormat="1" applyFont="1" applyBorder="1" applyAlignment="1">
      <alignment horizontal="center" vertical="center"/>
    </xf>
    <xf numFmtId="177" fontId="8" fillId="0" borderId="43" xfId="0" applyNumberFormat="1" applyFont="1" applyBorder="1" applyAlignment="1">
      <alignment horizontal="center" vertical="center"/>
    </xf>
    <xf numFmtId="189" fontId="8" fillId="0" borderId="58" xfId="0" applyNumberFormat="1" applyFont="1" applyBorder="1">
      <alignment vertical="center"/>
    </xf>
    <xf numFmtId="184" fontId="16" fillId="0" borderId="58" xfId="0" applyNumberFormat="1" applyFont="1" applyBorder="1">
      <alignment vertical="center"/>
    </xf>
    <xf numFmtId="184" fontId="16" fillId="0" borderId="59" xfId="0" applyNumberFormat="1" applyFont="1" applyBorder="1">
      <alignment vertical="center"/>
    </xf>
    <xf numFmtId="0" fontId="8" fillId="0" borderId="10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177" fontId="8" fillId="0" borderId="7" xfId="0" applyNumberFormat="1" applyFont="1" applyBorder="1">
      <alignment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176" fontId="8" fillId="0" borderId="14" xfId="0" applyNumberFormat="1" applyFont="1" applyBorder="1">
      <alignment vertical="center"/>
    </xf>
    <xf numFmtId="176" fontId="8" fillId="0" borderId="24" xfId="0" applyNumberFormat="1" applyFont="1" applyBorder="1">
      <alignment vertical="center"/>
    </xf>
    <xf numFmtId="176" fontId="8" fillId="0" borderId="42" xfId="0" applyNumberFormat="1" applyFont="1" applyBorder="1">
      <alignment vertical="center"/>
    </xf>
    <xf numFmtId="0" fontId="8" fillId="0" borderId="31" xfId="0" applyFont="1" applyBorder="1" applyAlignment="1">
      <alignment horizontal="center" vertical="center"/>
    </xf>
    <xf numFmtId="0" fontId="8" fillId="0" borderId="38" xfId="0" applyFont="1" applyBorder="1">
      <alignment vertical="center"/>
    </xf>
    <xf numFmtId="0" fontId="8" fillId="0" borderId="32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53" xfId="0" applyFont="1" applyBorder="1">
      <alignment vertical="center"/>
    </xf>
    <xf numFmtId="0" fontId="8" fillId="0" borderId="50" xfId="0" applyFont="1" applyBorder="1">
      <alignment vertical="center"/>
    </xf>
    <xf numFmtId="177" fontId="8" fillId="0" borderId="35" xfId="0" applyNumberFormat="1" applyFont="1" applyBorder="1">
      <alignment vertical="center"/>
    </xf>
    <xf numFmtId="181" fontId="5" fillId="0" borderId="0" xfId="0" applyNumberFormat="1" applyFont="1" applyAlignment="1">
      <alignment horizontal="center" vertical="center"/>
    </xf>
    <xf numFmtId="181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shrinkToFit="1"/>
    </xf>
    <xf numFmtId="0" fontId="0" fillId="2" borderId="52" xfId="0" applyFill="1" applyBorder="1" applyAlignment="1">
      <alignment horizontal="center" vertical="center"/>
    </xf>
    <xf numFmtId="0" fontId="0" fillId="2" borderId="57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 shrinkToFit="1"/>
    </xf>
    <xf numFmtId="0" fontId="0" fillId="2" borderId="41" xfId="0" applyFill="1" applyBorder="1" applyAlignment="1">
      <alignment horizontal="center" vertical="center" shrinkToFit="1"/>
    </xf>
    <xf numFmtId="0" fontId="0" fillId="2" borderId="39" xfId="0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6" fillId="2" borderId="52" xfId="0" applyFont="1" applyFill="1" applyBorder="1" applyAlignment="1">
      <alignment horizontal="center" vertical="center" shrinkToFit="1"/>
    </xf>
    <xf numFmtId="0" fontId="6" fillId="2" borderId="49" xfId="0" applyFont="1" applyFill="1" applyBorder="1" applyAlignment="1">
      <alignment horizontal="center" vertical="center" shrinkToFit="1"/>
    </xf>
    <xf numFmtId="0" fontId="6" fillId="2" borderId="57" xfId="0" applyFont="1" applyFill="1" applyBorder="1" applyAlignment="1">
      <alignment horizontal="center" vertical="center" shrinkToFit="1"/>
    </xf>
    <xf numFmtId="0" fontId="6" fillId="2" borderId="47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 shrinkToFit="1"/>
    </xf>
    <xf numFmtId="0" fontId="0" fillId="2" borderId="50" xfId="0" applyFill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6" fillId="0" borderId="40" xfId="0" applyFont="1" applyBorder="1" applyAlignment="1">
      <alignment horizontal="center" vertical="center" shrinkToFit="1"/>
    </xf>
    <xf numFmtId="0" fontId="6" fillId="0" borderId="41" xfId="0" applyFont="1" applyBorder="1" applyAlignment="1">
      <alignment horizontal="center" vertical="center" shrinkToFit="1"/>
    </xf>
    <xf numFmtId="0" fontId="6" fillId="0" borderId="39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2" borderId="4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2" borderId="50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176" fontId="7" fillId="0" borderId="36" xfId="0" applyNumberFormat="1" applyFont="1" applyBorder="1">
      <alignment vertical="center"/>
    </xf>
    <xf numFmtId="176" fontId="7" fillId="0" borderId="26" xfId="0" applyNumberFormat="1" applyFont="1" applyBorder="1">
      <alignment vertical="center"/>
    </xf>
    <xf numFmtId="176" fontId="7" fillId="0" borderId="27" xfId="0" applyNumberFormat="1" applyFont="1" applyBorder="1">
      <alignment vertical="center"/>
    </xf>
    <xf numFmtId="176" fontId="7" fillId="0" borderId="39" xfId="0" applyNumberFormat="1" applyFont="1" applyBorder="1">
      <alignment vertical="center"/>
    </xf>
    <xf numFmtId="176" fontId="7" fillId="0" borderId="6" xfId="0" applyNumberFormat="1" applyFont="1" applyBorder="1">
      <alignment vertical="center"/>
    </xf>
    <xf numFmtId="176" fontId="7" fillId="0" borderId="8" xfId="0" applyNumberFormat="1" applyFont="1" applyBorder="1">
      <alignment vertical="center"/>
    </xf>
    <xf numFmtId="0" fontId="0" fillId="0" borderId="34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2" borderId="48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39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16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34" xfId="0" applyFont="1" applyBorder="1">
      <alignment vertical="center"/>
    </xf>
    <xf numFmtId="0" fontId="8" fillId="0" borderId="40" xfId="0" applyFont="1" applyBorder="1">
      <alignment vertical="center"/>
    </xf>
    <xf numFmtId="177" fontId="8" fillId="0" borderId="40" xfId="0" applyNumberFormat="1" applyFont="1" applyBorder="1">
      <alignment vertical="center"/>
    </xf>
    <xf numFmtId="177" fontId="8" fillId="0" borderId="52" xfId="0" applyNumberFormat="1" applyFont="1" applyBorder="1" applyAlignment="1">
      <alignment horizontal="right" vertical="center"/>
    </xf>
    <xf numFmtId="177" fontId="8" fillId="0" borderId="2" xfId="0" applyNumberFormat="1" applyFont="1" applyBorder="1" applyAlignment="1">
      <alignment horizontal="right" vertical="center"/>
    </xf>
    <xf numFmtId="177" fontId="8" fillId="0" borderId="49" xfId="0" applyNumberFormat="1" applyFont="1" applyBorder="1" applyAlignment="1">
      <alignment horizontal="right" vertical="center"/>
    </xf>
    <xf numFmtId="177" fontId="8" fillId="0" borderId="33" xfId="0" applyNumberFormat="1" applyFont="1" applyBorder="1" applyAlignment="1">
      <alignment horizontal="right" vertical="center"/>
    </xf>
    <xf numFmtId="177" fontId="8" fillId="0" borderId="0" xfId="0" applyNumberFormat="1" applyFont="1" applyAlignment="1">
      <alignment horizontal="right" vertical="center"/>
    </xf>
    <xf numFmtId="177" fontId="8" fillId="0" borderId="51" xfId="0" applyNumberFormat="1" applyFont="1" applyBorder="1" applyAlignment="1">
      <alignment horizontal="right" vertical="center"/>
    </xf>
    <xf numFmtId="177" fontId="8" fillId="0" borderId="20" xfId="0" applyNumberFormat="1" applyFont="1" applyBorder="1" applyAlignment="1">
      <alignment horizontal="right" vertical="center"/>
    </xf>
    <xf numFmtId="177" fontId="8" fillId="0" borderId="21" xfId="0" applyNumberFormat="1" applyFont="1" applyBorder="1" applyAlignment="1">
      <alignment horizontal="right" vertical="center"/>
    </xf>
    <xf numFmtId="177" fontId="8" fillId="0" borderId="54" xfId="0" applyNumberFormat="1" applyFont="1" applyBorder="1" applyAlignment="1">
      <alignment horizontal="right" vertical="center"/>
    </xf>
    <xf numFmtId="0" fontId="14" fillId="0" borderId="37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183" fontId="8" fillId="0" borderId="5" xfId="6" applyNumberFormat="1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177" fontId="8" fillId="0" borderId="10" xfId="0" applyNumberFormat="1" applyFont="1" applyBorder="1" applyAlignment="1">
      <alignment horizontal="right" vertical="center"/>
    </xf>
    <xf numFmtId="177" fontId="8" fillId="0" borderId="18" xfId="0" applyNumberFormat="1" applyFont="1" applyBorder="1" applyAlignment="1">
      <alignment horizontal="right" vertical="center"/>
    </xf>
    <xf numFmtId="177" fontId="8" fillId="0" borderId="60" xfId="0" applyNumberFormat="1" applyFont="1" applyBorder="1" applyAlignment="1">
      <alignment horizontal="right" vertical="center"/>
    </xf>
    <xf numFmtId="0" fontId="6" fillId="0" borderId="32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177" fontId="8" fillId="0" borderId="22" xfId="0" applyNumberFormat="1" applyFont="1" applyBorder="1" applyAlignment="1">
      <alignment horizontal="right" vertical="center"/>
    </xf>
    <xf numFmtId="177" fontId="8" fillId="0" borderId="23" xfId="0" applyNumberFormat="1" applyFont="1" applyBorder="1" applyAlignment="1">
      <alignment horizontal="right" vertical="center"/>
    </xf>
    <xf numFmtId="177" fontId="8" fillId="0" borderId="29" xfId="0" applyNumberFormat="1" applyFont="1" applyBorder="1" applyAlignment="1">
      <alignment horizontal="right" vertical="center"/>
    </xf>
    <xf numFmtId="177" fontId="8" fillId="0" borderId="65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left" vertical="center"/>
    </xf>
    <xf numFmtId="177" fontId="8" fillId="0" borderId="19" xfId="0" applyNumberFormat="1" applyFont="1" applyBorder="1" applyAlignment="1">
      <alignment horizontal="right" vertical="center"/>
    </xf>
    <xf numFmtId="177" fontId="8" fillId="0" borderId="9" xfId="0" applyNumberFormat="1" applyFont="1" applyBorder="1">
      <alignment vertical="center"/>
    </xf>
    <xf numFmtId="177" fontId="8" fillId="0" borderId="56" xfId="0" applyNumberFormat="1" applyFont="1" applyBorder="1">
      <alignment vertical="center"/>
    </xf>
    <xf numFmtId="177" fontId="8" fillId="0" borderId="48" xfId="0" applyNumberFormat="1" applyFont="1" applyBorder="1">
      <alignment vertical="center"/>
    </xf>
    <xf numFmtId="177" fontId="8" fillId="0" borderId="18" xfId="0" applyNumberFormat="1" applyFont="1" applyBorder="1">
      <alignment vertical="center"/>
    </xf>
    <xf numFmtId="177" fontId="8" fillId="0" borderId="19" xfId="0" applyNumberFormat="1" applyFont="1" applyBorder="1">
      <alignment vertical="center"/>
    </xf>
    <xf numFmtId="182" fontId="8" fillId="0" borderId="24" xfId="0" applyNumberFormat="1" applyFont="1" applyBorder="1">
      <alignment vertical="center"/>
    </xf>
  </cellXfs>
  <cellStyles count="7">
    <cellStyle name="パーセント" xfId="6" builtinId="5"/>
    <cellStyle name="桁区切り" xfId="5" builtinId="6"/>
    <cellStyle name="桁区切り 2" xfId="3" xr:uid="{00000000-0005-0000-0000-000000000000}"/>
    <cellStyle name="桁区切り 3" xfId="4" xr:uid="{00000000-0005-0000-0000-000001000000}"/>
    <cellStyle name="標準" xfId="0" builtinId="0"/>
    <cellStyle name="標準 10" xfId="1" xr:uid="{00000000-0005-0000-0000-000003000000}"/>
    <cellStyle name="標準 6" xfId="2" xr:uid="{00000000-0005-0000-0000-000004000000}"/>
  </cellStyles>
  <dxfs count="1">
    <dxf>
      <font>
        <color rgb="FFC00000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76200</xdr:colOff>
      <xdr:row>7</xdr:row>
      <xdr:rowOff>19049</xdr:rowOff>
    </xdr:from>
    <xdr:to>
      <xdr:col>30</xdr:col>
      <xdr:colOff>828675</xdr:colOff>
      <xdr:row>24</xdr:row>
      <xdr:rowOff>76199</xdr:rowOff>
    </xdr:to>
    <xdr:sp macro="" textlink="">
      <xdr:nvSpPr>
        <xdr:cNvPr id="4" name="線吹き出し 1 (枠付き) 7">
          <a:extLst>
            <a:ext uri="{FF2B5EF4-FFF2-40B4-BE49-F238E27FC236}">
              <a16:creationId xmlns:a16="http://schemas.microsoft.com/office/drawing/2014/main" id="{5789809B-3298-4D48-9035-9D4AE353B9F3}"/>
            </a:ext>
          </a:extLst>
        </xdr:cNvPr>
        <xdr:cNvSpPr/>
      </xdr:nvSpPr>
      <xdr:spPr>
        <a:xfrm>
          <a:off x="4724400" y="1282699"/>
          <a:ext cx="1438275" cy="2895600"/>
        </a:xfrm>
        <a:prstGeom prst="borderCallout1">
          <a:avLst>
            <a:gd name="adj1" fmla="val 14554"/>
            <a:gd name="adj2" fmla="val -3543"/>
            <a:gd name="adj3" fmla="val -26408"/>
            <a:gd name="adj4" fmla="val -142298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地域単価のみ所定の単価をリストから選択して下さい。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10.90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10.72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3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10.68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4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10.54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10.45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6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10.27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7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10.14</a:t>
          </a: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その他：</a:t>
          </a:r>
          <a:r>
            <a:rPr kumimoji="1" lang="en-US" altLang="ja-JP" sz="1100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96"/>
  <sheetViews>
    <sheetView topLeftCell="A43" workbookViewId="0">
      <selection activeCell="X71" sqref="X71"/>
    </sheetView>
  </sheetViews>
  <sheetFormatPr defaultColWidth="8.7265625" defaultRowHeight="13" x14ac:dyDescent="0.2"/>
  <cols>
    <col min="1" max="15" width="2.453125" customWidth="1"/>
    <col min="16" max="16" width="3.90625" bestFit="1" customWidth="1"/>
    <col min="17" max="18" width="2.453125" customWidth="1"/>
    <col min="19" max="19" width="3.90625" bestFit="1" customWidth="1"/>
    <col min="20" max="30" width="2.453125" customWidth="1"/>
    <col min="31" max="31" width="12.08984375" customWidth="1"/>
  </cols>
  <sheetData>
    <row r="1" spans="1:33" x14ac:dyDescent="0.2">
      <c r="A1" s="99" t="s">
        <v>120</v>
      </c>
      <c r="B1" s="99"/>
      <c r="C1" s="99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33" x14ac:dyDescent="0.2">
      <c r="A2" s="100"/>
      <c r="B2" s="100"/>
      <c r="C2" s="100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</row>
    <row r="3" spans="1:33" ht="13.5" thickBot="1" x14ac:dyDescent="0.25"/>
    <row r="4" spans="1:33" ht="21" customHeight="1" thickBot="1" x14ac:dyDescent="0.25">
      <c r="A4" t="s">
        <v>6</v>
      </c>
      <c r="E4" s="92" t="s">
        <v>3</v>
      </c>
      <c r="F4" s="92"/>
      <c r="G4" s="92"/>
      <c r="H4" s="92"/>
      <c r="I4" s="103">
        <v>10</v>
      </c>
      <c r="J4" s="104"/>
      <c r="K4" s="104"/>
      <c r="L4" s="104"/>
      <c r="M4" s="104"/>
      <c r="N4" s="104"/>
      <c r="O4" s="105"/>
    </row>
    <row r="6" spans="1:33" x14ac:dyDescent="0.2">
      <c r="E6" s="51" t="s">
        <v>103</v>
      </c>
      <c r="F6" s="51"/>
      <c r="G6" s="51"/>
      <c r="H6" s="51" t="s">
        <v>103</v>
      </c>
      <c r="I6" s="51"/>
      <c r="J6" s="51"/>
      <c r="K6" s="51" t="s">
        <v>11</v>
      </c>
      <c r="L6" s="51"/>
      <c r="M6" s="51"/>
    </row>
    <row r="7" spans="1:33" x14ac:dyDescent="0.2">
      <c r="A7" s="90" t="s">
        <v>121</v>
      </c>
      <c r="B7" s="90"/>
      <c r="C7" s="90"/>
      <c r="D7" s="69" t="s">
        <v>4</v>
      </c>
      <c r="E7" s="69"/>
      <c r="F7" s="69"/>
      <c r="G7" s="1">
        <v>1</v>
      </c>
      <c r="H7" s="51">
        <v>1672</v>
      </c>
      <c r="I7" s="51"/>
      <c r="J7" s="51"/>
      <c r="K7" s="51">
        <v>55</v>
      </c>
      <c r="L7" s="51"/>
      <c r="M7" s="51"/>
      <c r="N7" s="62">
        <f>TRUNC(H7*$I$4,0)</f>
        <v>16720</v>
      </c>
      <c r="O7" s="62"/>
      <c r="P7" s="62"/>
      <c r="Q7" s="62">
        <f>N7-TRUNC(N7*$X$25,0)</f>
        <v>1672</v>
      </c>
      <c r="R7" s="62"/>
      <c r="S7" s="62"/>
      <c r="AG7" s="22"/>
    </row>
    <row r="8" spans="1:33" x14ac:dyDescent="0.2">
      <c r="A8" s="90" t="s">
        <v>121</v>
      </c>
      <c r="B8" s="90"/>
      <c r="C8" s="90"/>
      <c r="D8" s="69" t="s">
        <v>4</v>
      </c>
      <c r="E8" s="69"/>
      <c r="F8" s="69"/>
      <c r="G8" s="1">
        <v>2</v>
      </c>
      <c r="H8" s="51">
        <v>3428</v>
      </c>
      <c r="I8" s="51"/>
      <c r="J8" s="51"/>
      <c r="K8" s="51">
        <v>113</v>
      </c>
      <c r="L8" s="51"/>
      <c r="M8" s="51"/>
      <c r="N8" s="62">
        <f t="shared" ref="N8:N10" si="0">TRUNC(H8*$I$4,0)</f>
        <v>34280</v>
      </c>
      <c r="O8" s="62"/>
      <c r="P8" s="62"/>
      <c r="Q8" s="62">
        <f t="shared" ref="Q8:Q10" si="1">N8-TRUNC(N8*$X$25,0)</f>
        <v>3428</v>
      </c>
      <c r="R8" s="62"/>
      <c r="S8" s="62"/>
    </row>
    <row r="9" spans="1:33" x14ac:dyDescent="0.2">
      <c r="A9" s="90" t="s">
        <v>122</v>
      </c>
      <c r="B9" s="90"/>
      <c r="C9" s="90"/>
      <c r="D9" s="89" t="s">
        <v>4</v>
      </c>
      <c r="E9" s="69"/>
      <c r="F9" s="69"/>
      <c r="G9" s="3">
        <v>1</v>
      </c>
      <c r="H9" s="51">
        <v>384</v>
      </c>
      <c r="I9" s="51"/>
      <c r="J9" s="51"/>
      <c r="K9" s="4"/>
      <c r="L9" s="4"/>
      <c r="M9" s="4"/>
      <c r="N9" s="62">
        <f t="shared" si="0"/>
        <v>3840</v>
      </c>
      <c r="O9" s="62"/>
      <c r="P9" s="62"/>
      <c r="Q9" s="62">
        <f t="shared" si="1"/>
        <v>384</v>
      </c>
      <c r="R9" s="62"/>
      <c r="S9" s="62"/>
    </row>
    <row r="10" spans="1:33" x14ac:dyDescent="0.2">
      <c r="A10" s="90" t="s">
        <v>122</v>
      </c>
      <c r="B10" s="90"/>
      <c r="C10" s="90"/>
      <c r="D10" s="89" t="s">
        <v>4</v>
      </c>
      <c r="E10" s="69"/>
      <c r="F10" s="69"/>
      <c r="G10" s="3">
        <v>2</v>
      </c>
      <c r="H10" s="51">
        <v>395</v>
      </c>
      <c r="I10" s="51"/>
      <c r="J10" s="51"/>
      <c r="K10" s="91"/>
      <c r="L10" s="92"/>
      <c r="M10" s="92"/>
      <c r="N10" s="62">
        <f t="shared" si="0"/>
        <v>3950</v>
      </c>
      <c r="O10" s="62"/>
      <c r="P10" s="62"/>
      <c r="Q10" s="62">
        <f t="shared" si="1"/>
        <v>395</v>
      </c>
      <c r="R10" s="62"/>
      <c r="S10" s="62"/>
    </row>
    <row r="11" spans="1:33" x14ac:dyDescent="0.2">
      <c r="A11" s="106" t="s">
        <v>123</v>
      </c>
      <c r="B11" s="107"/>
      <c r="C11" s="107"/>
      <c r="D11" s="107"/>
      <c r="E11" s="107"/>
      <c r="F11" s="107"/>
      <c r="G11" s="107"/>
      <c r="H11" s="107"/>
      <c r="I11" s="107"/>
      <c r="J11" s="107"/>
      <c r="K11" s="73">
        <v>1E-3</v>
      </c>
      <c r="L11" s="74"/>
      <c r="M11" s="75"/>
    </row>
    <row r="12" spans="1:33" ht="13.5" thickBot="1" x14ac:dyDescent="0.25">
      <c r="A12" s="108" t="s">
        <v>124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4"/>
      <c r="Z12" s="4"/>
      <c r="AA12" s="4"/>
      <c r="AB12" s="4"/>
    </row>
    <row r="13" spans="1:33" ht="13.5" thickBot="1" x14ac:dyDescent="0.25">
      <c r="A13" s="64" t="s">
        <v>98</v>
      </c>
      <c r="B13" s="65"/>
      <c r="C13" s="65"/>
      <c r="D13" s="65"/>
      <c r="E13" s="66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33" ht="13.5" thickBot="1" x14ac:dyDescent="0.25">
      <c r="A14" s="95" t="s">
        <v>96</v>
      </c>
      <c r="B14" s="95"/>
      <c r="C14" s="95"/>
      <c r="D14" s="95"/>
      <c r="E14" s="95"/>
      <c r="F14" s="95"/>
      <c r="G14" s="95"/>
      <c r="H14" s="95"/>
      <c r="I14" s="51">
        <v>225</v>
      </c>
      <c r="J14" s="51"/>
      <c r="K14" s="51"/>
      <c r="L14" s="51"/>
      <c r="M14" s="51"/>
      <c r="N14" s="51"/>
      <c r="O14" s="62">
        <f>TRUNC(I14*$I$4,0)</f>
        <v>2250</v>
      </c>
      <c r="P14" s="62"/>
      <c r="Q14" s="62"/>
      <c r="R14" s="62"/>
      <c r="S14" s="62"/>
      <c r="T14" s="62"/>
      <c r="U14" s="62">
        <f>O14-TRUNC(O14*$X$25,0)</f>
        <v>225</v>
      </c>
      <c r="V14" s="62"/>
      <c r="W14" s="62"/>
      <c r="X14" s="62"/>
      <c r="Y14" s="62"/>
      <c r="Z14" s="62"/>
      <c r="AA14" s="4"/>
      <c r="AB14" s="4"/>
    </row>
    <row r="15" spans="1:33" ht="13.5" thickBot="1" x14ac:dyDescent="0.25">
      <c r="A15" s="64" t="s">
        <v>37</v>
      </c>
      <c r="B15" s="65"/>
      <c r="C15" s="65"/>
      <c r="D15" s="65"/>
      <c r="E15" s="66"/>
      <c r="F15" s="23"/>
      <c r="G15" s="24"/>
      <c r="H15" s="24"/>
      <c r="T15" s="4"/>
      <c r="U15" s="4"/>
      <c r="V15" s="4"/>
      <c r="W15" s="4"/>
      <c r="X15" s="4"/>
      <c r="Y15" s="4"/>
      <c r="Z15" s="4"/>
      <c r="AA15" s="4"/>
      <c r="AB15" s="4"/>
    </row>
    <row r="16" spans="1:33" x14ac:dyDescent="0.2">
      <c r="A16" s="58" t="s">
        <v>4</v>
      </c>
      <c r="B16" s="59"/>
      <c r="C16" s="59"/>
      <c r="D16" s="19">
        <v>1</v>
      </c>
      <c r="E16" s="56">
        <v>-376</v>
      </c>
      <c r="F16" s="51"/>
      <c r="G16" s="51"/>
      <c r="T16" s="4"/>
      <c r="U16" s="4"/>
      <c r="V16" s="4"/>
      <c r="W16" s="4"/>
      <c r="X16" s="4"/>
      <c r="Y16" s="4"/>
      <c r="Z16" s="4"/>
      <c r="AA16" s="4"/>
      <c r="AB16" s="4"/>
    </row>
    <row r="17" spans="1:30" x14ac:dyDescent="0.2">
      <c r="A17" s="89" t="s">
        <v>4</v>
      </c>
      <c r="B17" s="69"/>
      <c r="C17" s="69"/>
      <c r="D17" s="3">
        <v>2</v>
      </c>
      <c r="E17" s="51">
        <v>-752</v>
      </c>
      <c r="F17" s="51"/>
      <c r="G17" s="51"/>
      <c r="T17" s="4"/>
      <c r="U17" s="4"/>
      <c r="V17" s="4"/>
      <c r="W17" s="4"/>
      <c r="X17" s="4"/>
      <c r="Y17" s="4"/>
      <c r="Z17" s="4"/>
      <c r="AA17" s="4"/>
      <c r="AB17" s="4"/>
    </row>
    <row r="18" spans="1:30" x14ac:dyDescent="0.2">
      <c r="A18" s="4"/>
      <c r="B18" s="4"/>
      <c r="C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30" x14ac:dyDescent="0.2">
      <c r="E19" s="51" t="s">
        <v>79</v>
      </c>
      <c r="F19" s="51"/>
      <c r="G19" s="51"/>
      <c r="H19" s="51" t="s">
        <v>104</v>
      </c>
      <c r="I19" s="51"/>
      <c r="J19" s="51"/>
      <c r="K19" s="51" t="s">
        <v>105</v>
      </c>
      <c r="L19" s="51"/>
      <c r="M19" s="51"/>
      <c r="N19" s="51" t="s">
        <v>106</v>
      </c>
      <c r="O19" s="51"/>
      <c r="P19" s="51"/>
      <c r="Q19" s="51" t="s">
        <v>107</v>
      </c>
      <c r="R19" s="51"/>
      <c r="S19" s="51"/>
      <c r="T19" s="51" t="s">
        <v>108</v>
      </c>
      <c r="U19" s="51"/>
      <c r="V19" s="51"/>
      <c r="W19" s="51" t="s">
        <v>109</v>
      </c>
      <c r="X19" s="51"/>
      <c r="Y19" s="51"/>
    </row>
    <row r="20" spans="1:30" x14ac:dyDescent="0.2">
      <c r="A20" s="89" t="s">
        <v>5</v>
      </c>
      <c r="B20" s="69"/>
      <c r="C20" s="69"/>
      <c r="D20" s="3">
        <v>1</v>
      </c>
      <c r="E20" s="51">
        <f>ROUND(K20*70%,0)</f>
        <v>270</v>
      </c>
      <c r="F20" s="51"/>
      <c r="G20" s="51"/>
      <c r="H20" s="51">
        <v>368</v>
      </c>
      <c r="I20" s="51"/>
      <c r="J20" s="51"/>
      <c r="K20" s="89">
        <v>386</v>
      </c>
      <c r="L20" s="69"/>
      <c r="M20" s="60"/>
      <c r="N20" s="51">
        <v>567</v>
      </c>
      <c r="O20" s="51"/>
      <c r="P20" s="51"/>
      <c r="Q20" s="89">
        <v>581</v>
      </c>
      <c r="R20" s="69"/>
      <c r="S20" s="60"/>
      <c r="T20" s="51">
        <v>655</v>
      </c>
      <c r="U20" s="51"/>
      <c r="V20" s="51"/>
      <c r="W20" s="89">
        <v>666</v>
      </c>
      <c r="X20" s="69"/>
      <c r="Y20" s="60"/>
    </row>
    <row r="21" spans="1:30" x14ac:dyDescent="0.2">
      <c r="A21" s="89" t="s">
        <v>5</v>
      </c>
      <c r="B21" s="69"/>
      <c r="C21" s="69"/>
      <c r="D21" s="3">
        <v>2</v>
      </c>
      <c r="E21" s="51">
        <f t="shared" ref="E21:E24" si="2">ROUND(K21*70%,0)</f>
        <v>309</v>
      </c>
      <c r="F21" s="51"/>
      <c r="G21" s="51"/>
      <c r="H21" s="51">
        <v>421</v>
      </c>
      <c r="I21" s="51"/>
      <c r="J21" s="51"/>
      <c r="K21" s="89">
        <v>442</v>
      </c>
      <c r="L21" s="69"/>
      <c r="M21" s="60"/>
      <c r="N21" s="51">
        <v>670</v>
      </c>
      <c r="O21" s="51"/>
      <c r="P21" s="51"/>
      <c r="Q21" s="89">
        <v>686</v>
      </c>
      <c r="R21" s="69"/>
      <c r="S21" s="60"/>
      <c r="T21" s="51">
        <v>773</v>
      </c>
      <c r="U21" s="51"/>
      <c r="V21" s="51"/>
      <c r="W21" s="89">
        <v>787</v>
      </c>
      <c r="X21" s="69"/>
      <c r="Y21" s="60"/>
    </row>
    <row r="22" spans="1:30" x14ac:dyDescent="0.2">
      <c r="A22" s="89" t="s">
        <v>5</v>
      </c>
      <c r="B22" s="69"/>
      <c r="C22" s="69"/>
      <c r="D22" s="3">
        <v>3</v>
      </c>
      <c r="E22" s="51">
        <f t="shared" si="2"/>
        <v>350</v>
      </c>
      <c r="F22" s="51"/>
      <c r="G22" s="51"/>
      <c r="H22" s="51">
        <v>477</v>
      </c>
      <c r="I22" s="51"/>
      <c r="J22" s="51"/>
      <c r="K22" s="89">
        <v>500</v>
      </c>
      <c r="L22" s="69"/>
      <c r="M22" s="60"/>
      <c r="N22" s="51">
        <v>773</v>
      </c>
      <c r="O22" s="51"/>
      <c r="P22" s="51"/>
      <c r="Q22" s="89">
        <v>792</v>
      </c>
      <c r="R22" s="69"/>
      <c r="S22" s="60"/>
      <c r="T22" s="51">
        <v>896</v>
      </c>
      <c r="U22" s="51"/>
      <c r="V22" s="51"/>
      <c r="W22" s="89">
        <v>911</v>
      </c>
      <c r="X22" s="69"/>
      <c r="Y22" s="60"/>
    </row>
    <row r="23" spans="1:30" x14ac:dyDescent="0.2">
      <c r="A23" s="89" t="s">
        <v>5</v>
      </c>
      <c r="B23" s="69"/>
      <c r="C23" s="69"/>
      <c r="D23" s="3">
        <v>4</v>
      </c>
      <c r="E23" s="51">
        <f t="shared" si="2"/>
        <v>390</v>
      </c>
      <c r="F23" s="51"/>
      <c r="G23" s="51"/>
      <c r="H23" s="51">
        <v>530</v>
      </c>
      <c r="I23" s="51"/>
      <c r="J23" s="51"/>
      <c r="K23" s="89">
        <v>557</v>
      </c>
      <c r="L23" s="69"/>
      <c r="M23" s="60"/>
      <c r="N23" s="51">
        <v>876</v>
      </c>
      <c r="O23" s="51"/>
      <c r="P23" s="51"/>
      <c r="Q23" s="89">
        <v>897</v>
      </c>
      <c r="R23" s="69"/>
      <c r="S23" s="60"/>
      <c r="T23" s="51">
        <v>1018</v>
      </c>
      <c r="U23" s="51"/>
      <c r="V23" s="51"/>
      <c r="W23" s="89">
        <v>1036</v>
      </c>
      <c r="X23" s="69"/>
      <c r="Y23" s="60"/>
    </row>
    <row r="24" spans="1:30" ht="13.5" thickBot="1" x14ac:dyDescent="0.25">
      <c r="A24" s="89" t="s">
        <v>5</v>
      </c>
      <c r="B24" s="69"/>
      <c r="C24" s="69"/>
      <c r="D24" s="2">
        <v>5</v>
      </c>
      <c r="E24" s="51">
        <f t="shared" si="2"/>
        <v>430</v>
      </c>
      <c r="F24" s="51"/>
      <c r="G24" s="51"/>
      <c r="H24" s="51">
        <v>585</v>
      </c>
      <c r="I24" s="51"/>
      <c r="J24" s="51"/>
      <c r="K24" s="89">
        <v>614</v>
      </c>
      <c r="L24" s="69"/>
      <c r="M24" s="60"/>
      <c r="N24" s="51">
        <v>979</v>
      </c>
      <c r="O24" s="51"/>
      <c r="P24" s="51"/>
      <c r="Q24" s="89">
        <v>1003</v>
      </c>
      <c r="R24" s="69"/>
      <c r="S24" s="60"/>
      <c r="T24" s="51">
        <v>1142</v>
      </c>
      <c r="U24" s="51"/>
      <c r="V24" s="51"/>
      <c r="W24" s="89">
        <v>1162</v>
      </c>
      <c r="X24" s="69"/>
      <c r="Y24" s="60"/>
    </row>
    <row r="25" spans="1:30" ht="13.5" thickBot="1" x14ac:dyDescent="0.25">
      <c r="A25" s="64" t="s">
        <v>15</v>
      </c>
      <c r="B25" s="65"/>
      <c r="C25" s="65"/>
      <c r="D25" s="65"/>
      <c r="E25" s="94"/>
      <c r="I25" s="58" t="s">
        <v>26</v>
      </c>
      <c r="J25" s="59"/>
      <c r="K25" s="59"/>
      <c r="L25" s="59"/>
      <c r="M25" s="59"/>
      <c r="N25" s="93"/>
      <c r="O25" s="62" t="s">
        <v>125</v>
      </c>
      <c r="P25" s="62"/>
      <c r="Q25" s="62"/>
      <c r="R25" s="62"/>
      <c r="S25" s="62"/>
      <c r="T25" s="62"/>
      <c r="U25" s="62" t="s">
        <v>126</v>
      </c>
      <c r="V25" s="62"/>
      <c r="W25" s="62"/>
      <c r="X25" s="88">
        <v>0.9</v>
      </c>
      <c r="Y25" s="62"/>
      <c r="Z25" s="25"/>
      <c r="AA25" s="25"/>
      <c r="AB25" s="25"/>
      <c r="AC25" s="25"/>
      <c r="AD25" s="25"/>
    </row>
    <row r="26" spans="1:30" x14ac:dyDescent="0.2">
      <c r="A26" s="95" t="s">
        <v>36</v>
      </c>
      <c r="B26" s="95"/>
      <c r="C26" s="95"/>
      <c r="D26" s="95"/>
      <c r="E26" s="95"/>
      <c r="F26" s="95"/>
      <c r="G26" s="95"/>
      <c r="H26" s="95"/>
      <c r="I26" s="51">
        <v>50</v>
      </c>
      <c r="J26" s="51"/>
      <c r="K26" s="51"/>
      <c r="L26" s="51"/>
      <c r="M26" s="51"/>
      <c r="N26" s="51"/>
      <c r="O26" s="62">
        <f>TRUNC(I26*$I$4,0)</f>
        <v>500</v>
      </c>
      <c r="P26" s="62"/>
      <c r="Q26" s="62"/>
      <c r="R26" s="62"/>
      <c r="S26" s="62"/>
      <c r="T26" s="62"/>
      <c r="U26" s="62">
        <f>O26-TRUNC(O26*$X$25,0)</f>
        <v>50</v>
      </c>
      <c r="V26" s="62"/>
      <c r="W26" s="62"/>
      <c r="X26" s="62"/>
      <c r="Y26" s="62"/>
      <c r="Z26" s="25"/>
      <c r="AA26" s="25"/>
      <c r="AB26" s="25"/>
      <c r="AC26" s="25"/>
      <c r="AD26" s="25"/>
    </row>
    <row r="27" spans="1:30" x14ac:dyDescent="0.2">
      <c r="A27" s="85" t="s">
        <v>127</v>
      </c>
      <c r="B27" s="86"/>
      <c r="C27" s="86"/>
      <c r="D27" s="86"/>
      <c r="E27" s="86"/>
      <c r="F27" s="86"/>
      <c r="G27" s="86"/>
      <c r="H27" s="87"/>
      <c r="I27" s="51">
        <v>56</v>
      </c>
      <c r="J27" s="51"/>
      <c r="K27" s="51"/>
      <c r="L27" s="51"/>
      <c r="M27" s="51"/>
      <c r="N27" s="51"/>
      <c r="O27" s="62">
        <f t="shared" ref="O27:O46" si="3">TRUNC(I27*$I$4,0)</f>
        <v>560</v>
      </c>
      <c r="P27" s="62"/>
      <c r="Q27" s="62"/>
      <c r="R27" s="62"/>
      <c r="S27" s="62"/>
      <c r="T27" s="62"/>
      <c r="U27" s="62">
        <f t="shared" ref="U27:U46" si="4">O27-TRUNC(O27*$X$25,0)</f>
        <v>56</v>
      </c>
      <c r="V27" s="62"/>
      <c r="W27" s="62"/>
      <c r="X27" s="62"/>
      <c r="Y27" s="62"/>
      <c r="Z27" s="25"/>
      <c r="AA27" s="25"/>
      <c r="AB27" s="25"/>
      <c r="AC27" s="25"/>
      <c r="AD27" s="25"/>
    </row>
    <row r="28" spans="1:30" x14ac:dyDescent="0.2">
      <c r="A28" s="85" t="s">
        <v>128</v>
      </c>
      <c r="B28" s="86"/>
      <c r="C28" s="86"/>
      <c r="D28" s="86"/>
      <c r="E28" s="86"/>
      <c r="F28" s="86"/>
      <c r="G28" s="86"/>
      <c r="H28" s="87"/>
      <c r="I28" s="51">
        <v>85</v>
      </c>
      <c r="J28" s="51"/>
      <c r="K28" s="51"/>
      <c r="L28" s="51"/>
      <c r="M28" s="51"/>
      <c r="N28" s="51"/>
      <c r="O28" s="62">
        <f t="shared" si="3"/>
        <v>850</v>
      </c>
      <c r="P28" s="62"/>
      <c r="Q28" s="62"/>
      <c r="R28" s="62"/>
      <c r="S28" s="62"/>
      <c r="T28" s="62"/>
      <c r="U28" s="62">
        <f t="shared" si="4"/>
        <v>85</v>
      </c>
      <c r="V28" s="62"/>
      <c r="W28" s="62"/>
      <c r="X28" s="62"/>
      <c r="Y28" s="62"/>
      <c r="Z28" s="25"/>
      <c r="AA28" s="25"/>
      <c r="AB28" s="25"/>
      <c r="AC28" s="25"/>
      <c r="AD28" s="25"/>
    </row>
    <row r="29" spans="1:30" x14ac:dyDescent="0.2">
      <c r="A29" s="85" t="s">
        <v>129</v>
      </c>
      <c r="B29" s="86"/>
      <c r="C29" s="86"/>
      <c r="D29" s="86"/>
      <c r="E29" s="86"/>
      <c r="F29" s="86"/>
      <c r="G29" s="86"/>
      <c r="H29" s="87"/>
      <c r="I29" s="51">
        <v>20</v>
      </c>
      <c r="J29" s="51"/>
      <c r="K29" s="51"/>
      <c r="L29" s="51"/>
      <c r="M29" s="51"/>
      <c r="N29" s="51"/>
      <c r="O29" s="62">
        <f t="shared" si="3"/>
        <v>200</v>
      </c>
      <c r="P29" s="62"/>
      <c r="Q29" s="62"/>
      <c r="R29" s="62"/>
      <c r="S29" s="62"/>
      <c r="T29" s="62"/>
      <c r="U29" s="62">
        <f t="shared" si="4"/>
        <v>20</v>
      </c>
      <c r="V29" s="62"/>
      <c r="W29" s="62"/>
      <c r="X29" s="62"/>
      <c r="Y29" s="62"/>
      <c r="Z29" s="62" t="s">
        <v>130</v>
      </c>
      <c r="AA29" s="62"/>
      <c r="AB29" s="62"/>
      <c r="AC29" s="62"/>
      <c r="AD29" s="62"/>
    </row>
    <row r="30" spans="1:30" x14ac:dyDescent="0.2">
      <c r="A30" s="84" t="s">
        <v>131</v>
      </c>
      <c r="B30" s="79"/>
      <c r="C30" s="79"/>
      <c r="D30" s="79"/>
      <c r="E30" s="79"/>
      <c r="F30" s="79"/>
      <c r="G30" s="79"/>
      <c r="H30" s="80"/>
      <c r="I30" s="51">
        <v>40</v>
      </c>
      <c r="J30" s="51"/>
      <c r="K30" s="51"/>
      <c r="L30" s="51"/>
      <c r="M30" s="51"/>
      <c r="N30" s="51"/>
      <c r="O30" s="62">
        <f t="shared" si="3"/>
        <v>400</v>
      </c>
      <c r="P30" s="62"/>
      <c r="Q30" s="62"/>
      <c r="R30" s="62"/>
      <c r="S30" s="62"/>
      <c r="T30" s="62"/>
      <c r="U30" s="62">
        <f t="shared" si="4"/>
        <v>40</v>
      </c>
      <c r="V30" s="62"/>
      <c r="W30" s="62"/>
      <c r="X30" s="62"/>
      <c r="Y30" s="62"/>
      <c r="Z30" s="25"/>
      <c r="AA30" s="25"/>
      <c r="AB30" s="25"/>
      <c r="AC30" s="25"/>
      <c r="AD30" s="25"/>
    </row>
    <row r="31" spans="1:30" x14ac:dyDescent="0.2">
      <c r="A31" s="84" t="s">
        <v>132</v>
      </c>
      <c r="B31" s="79"/>
      <c r="C31" s="79"/>
      <c r="D31" s="79"/>
      <c r="E31" s="79"/>
      <c r="F31" s="79"/>
      <c r="G31" s="79"/>
      <c r="H31" s="80"/>
      <c r="I31" s="51">
        <v>55</v>
      </c>
      <c r="J31" s="51"/>
      <c r="K31" s="51"/>
      <c r="L31" s="51"/>
      <c r="M31" s="51"/>
      <c r="N31" s="51"/>
      <c r="O31" s="62">
        <f t="shared" si="3"/>
        <v>550</v>
      </c>
      <c r="P31" s="62"/>
      <c r="Q31" s="62"/>
      <c r="R31" s="62"/>
      <c r="S31" s="62"/>
      <c r="T31" s="62"/>
      <c r="U31" s="62">
        <f t="shared" si="4"/>
        <v>55</v>
      </c>
      <c r="V31" s="62"/>
      <c r="W31" s="62"/>
      <c r="X31" s="62"/>
      <c r="Y31" s="62"/>
      <c r="Z31" s="25"/>
      <c r="AA31" s="25"/>
      <c r="AB31" s="25"/>
      <c r="AC31" s="25"/>
      <c r="AD31" s="25"/>
    </row>
    <row r="32" spans="1:30" x14ac:dyDescent="0.2">
      <c r="A32" s="84" t="s">
        <v>110</v>
      </c>
      <c r="B32" s="79"/>
      <c r="C32" s="79"/>
      <c r="D32" s="79"/>
      <c r="E32" s="79"/>
      <c r="F32" s="79"/>
      <c r="G32" s="79"/>
      <c r="H32" s="80"/>
      <c r="I32" s="51">
        <v>60</v>
      </c>
      <c r="J32" s="51"/>
      <c r="K32" s="51"/>
      <c r="L32" s="51"/>
      <c r="M32" s="51"/>
      <c r="N32" s="51"/>
      <c r="O32" s="62">
        <f t="shared" si="3"/>
        <v>600</v>
      </c>
      <c r="P32" s="62"/>
      <c r="Q32" s="62"/>
      <c r="R32" s="62"/>
      <c r="S32" s="62"/>
      <c r="T32" s="62"/>
      <c r="U32" s="62">
        <f t="shared" si="4"/>
        <v>60</v>
      </c>
      <c r="V32" s="62"/>
      <c r="W32" s="62"/>
      <c r="X32" s="62"/>
      <c r="Y32" s="62"/>
      <c r="Z32" s="25"/>
      <c r="AA32" s="25"/>
      <c r="AB32" s="25"/>
      <c r="AC32" s="25"/>
      <c r="AD32" s="25"/>
    </row>
    <row r="33" spans="1:30" x14ac:dyDescent="0.2">
      <c r="A33" s="96" t="s">
        <v>133</v>
      </c>
      <c r="B33" s="97"/>
      <c r="C33" s="97"/>
      <c r="D33" s="97"/>
      <c r="E33" s="97"/>
      <c r="F33" s="97"/>
      <c r="G33" s="97"/>
      <c r="H33" s="98"/>
      <c r="I33" s="51">
        <v>60</v>
      </c>
      <c r="J33" s="51"/>
      <c r="K33" s="51"/>
      <c r="L33" s="51"/>
      <c r="M33" s="51"/>
      <c r="N33" s="51"/>
      <c r="O33" s="62">
        <f t="shared" si="3"/>
        <v>600</v>
      </c>
      <c r="P33" s="62"/>
      <c r="Q33" s="62"/>
      <c r="R33" s="62"/>
      <c r="S33" s="62"/>
      <c r="T33" s="62"/>
      <c r="U33" s="62">
        <f t="shared" si="4"/>
        <v>60</v>
      </c>
      <c r="V33" s="62"/>
      <c r="W33" s="62"/>
      <c r="X33" s="62"/>
      <c r="Y33" s="62"/>
      <c r="Z33" s="25"/>
      <c r="AA33" s="25"/>
      <c r="AB33" s="25"/>
      <c r="AC33" s="25"/>
      <c r="AD33" s="25"/>
    </row>
    <row r="34" spans="1:30" x14ac:dyDescent="0.2">
      <c r="A34" s="77" t="s">
        <v>119</v>
      </c>
      <c r="B34" s="78"/>
      <c r="C34" s="78"/>
      <c r="D34" s="78"/>
      <c r="E34" s="78"/>
      <c r="F34" s="79"/>
      <c r="G34" s="79"/>
      <c r="H34" s="80"/>
      <c r="I34" s="51">
        <v>45</v>
      </c>
      <c r="J34" s="51"/>
      <c r="K34" s="51"/>
      <c r="L34" s="51"/>
      <c r="M34" s="51"/>
      <c r="N34" s="51"/>
      <c r="O34" s="62">
        <f t="shared" si="3"/>
        <v>450</v>
      </c>
      <c r="P34" s="62"/>
      <c r="Q34" s="62"/>
      <c r="R34" s="62"/>
      <c r="S34" s="62"/>
      <c r="T34" s="62"/>
      <c r="U34" s="62">
        <f t="shared" si="4"/>
        <v>45</v>
      </c>
      <c r="V34" s="62"/>
      <c r="W34" s="62"/>
      <c r="X34" s="62"/>
      <c r="Y34" s="62"/>
      <c r="Z34" s="25"/>
      <c r="AA34" s="25"/>
      <c r="AB34" s="25"/>
      <c r="AC34" s="25"/>
      <c r="AD34" s="25"/>
    </row>
    <row r="35" spans="1:30" x14ac:dyDescent="0.2">
      <c r="A35" s="81" t="s">
        <v>134</v>
      </c>
      <c r="B35" s="82"/>
      <c r="C35" s="82"/>
      <c r="D35" s="82"/>
      <c r="E35" s="82"/>
      <c r="F35" s="82"/>
      <c r="G35" s="82"/>
      <c r="H35" s="83"/>
      <c r="I35" s="51">
        <v>100</v>
      </c>
      <c r="J35" s="51"/>
      <c r="K35" s="51"/>
      <c r="L35" s="51"/>
      <c r="M35" s="51"/>
      <c r="N35" s="51"/>
      <c r="O35" s="62">
        <f t="shared" si="3"/>
        <v>1000</v>
      </c>
      <c r="P35" s="62"/>
      <c r="Q35" s="62"/>
      <c r="R35" s="62"/>
      <c r="S35" s="62"/>
      <c r="T35" s="62"/>
      <c r="U35" s="62">
        <f t="shared" si="4"/>
        <v>100</v>
      </c>
      <c r="V35" s="62"/>
      <c r="W35" s="62"/>
      <c r="X35" s="62"/>
      <c r="Y35" s="62"/>
      <c r="Z35" s="62" t="s">
        <v>130</v>
      </c>
      <c r="AA35" s="62"/>
      <c r="AB35" s="62"/>
      <c r="AC35" s="62"/>
      <c r="AD35" s="62"/>
    </row>
    <row r="36" spans="1:30" x14ac:dyDescent="0.2">
      <c r="A36" s="112" t="s">
        <v>135</v>
      </c>
      <c r="B36" s="113"/>
      <c r="C36" s="113"/>
      <c r="D36" s="113"/>
      <c r="E36" s="113"/>
      <c r="F36" s="113"/>
      <c r="G36" s="113"/>
      <c r="H36" s="114"/>
      <c r="I36" s="56">
        <v>200</v>
      </c>
      <c r="J36" s="56"/>
      <c r="K36" s="56"/>
      <c r="L36" s="56"/>
      <c r="M36" s="56"/>
      <c r="N36" s="56"/>
      <c r="O36" s="62">
        <f t="shared" si="3"/>
        <v>2000</v>
      </c>
      <c r="P36" s="62"/>
      <c r="Q36" s="62"/>
      <c r="R36" s="62"/>
      <c r="S36" s="62"/>
      <c r="T36" s="62"/>
      <c r="U36" s="62">
        <f t="shared" si="4"/>
        <v>200</v>
      </c>
      <c r="V36" s="62"/>
      <c r="W36" s="62"/>
      <c r="X36" s="62"/>
      <c r="Y36" s="62"/>
      <c r="Z36" s="62" t="s">
        <v>130</v>
      </c>
      <c r="AA36" s="62"/>
      <c r="AB36" s="62"/>
      <c r="AC36" s="62"/>
      <c r="AD36" s="62"/>
    </row>
    <row r="37" spans="1:30" x14ac:dyDescent="0.2">
      <c r="A37" s="77" t="s">
        <v>136</v>
      </c>
      <c r="B37" s="78"/>
      <c r="C37" s="78"/>
      <c r="D37" s="78"/>
      <c r="E37" s="78"/>
      <c r="F37" s="79"/>
      <c r="G37" s="79"/>
      <c r="H37" s="80"/>
      <c r="I37" s="51">
        <v>30</v>
      </c>
      <c r="J37" s="51"/>
      <c r="K37" s="51"/>
      <c r="L37" s="51"/>
      <c r="M37" s="51"/>
      <c r="N37" s="51"/>
      <c r="O37" s="62">
        <f t="shared" si="3"/>
        <v>300</v>
      </c>
      <c r="P37" s="62"/>
      <c r="Q37" s="62"/>
      <c r="R37" s="62"/>
      <c r="S37" s="62"/>
      <c r="T37" s="62"/>
      <c r="U37" s="62">
        <f t="shared" si="4"/>
        <v>30</v>
      </c>
      <c r="V37" s="62"/>
      <c r="W37" s="62"/>
      <c r="X37" s="62"/>
      <c r="Y37" s="62"/>
      <c r="Z37" s="62" t="s">
        <v>130</v>
      </c>
      <c r="AA37" s="62"/>
      <c r="AB37" s="62"/>
      <c r="AC37" s="62"/>
      <c r="AD37" s="62"/>
    </row>
    <row r="38" spans="1:30" x14ac:dyDescent="0.2">
      <c r="A38" s="77" t="s">
        <v>137</v>
      </c>
      <c r="B38" s="78"/>
      <c r="C38" s="78"/>
      <c r="D38" s="78"/>
      <c r="E38" s="78"/>
      <c r="F38" s="79"/>
      <c r="G38" s="79"/>
      <c r="H38" s="80"/>
      <c r="I38" s="51">
        <v>60</v>
      </c>
      <c r="J38" s="51"/>
      <c r="K38" s="51"/>
      <c r="L38" s="51"/>
      <c r="M38" s="51"/>
      <c r="N38" s="51"/>
      <c r="O38" s="62">
        <f t="shared" si="3"/>
        <v>600</v>
      </c>
      <c r="P38" s="62"/>
      <c r="Q38" s="62"/>
      <c r="R38" s="62"/>
      <c r="S38" s="62"/>
      <c r="T38" s="62"/>
      <c r="U38" s="62">
        <f t="shared" si="4"/>
        <v>60</v>
      </c>
      <c r="V38" s="62"/>
      <c r="W38" s="62"/>
      <c r="X38" s="62"/>
      <c r="Y38" s="62"/>
      <c r="Z38" s="62" t="s">
        <v>130</v>
      </c>
      <c r="AA38" s="62"/>
      <c r="AB38" s="62"/>
      <c r="AC38" s="62"/>
      <c r="AD38" s="62"/>
    </row>
    <row r="39" spans="1:30" x14ac:dyDescent="0.2">
      <c r="A39" s="77" t="s">
        <v>138</v>
      </c>
      <c r="B39" s="78"/>
      <c r="C39" s="78"/>
      <c r="D39" s="78"/>
      <c r="E39" s="78"/>
      <c r="F39" s="79"/>
      <c r="G39" s="79"/>
      <c r="H39" s="80"/>
      <c r="I39" s="51">
        <v>3</v>
      </c>
      <c r="J39" s="51"/>
      <c r="K39" s="51"/>
      <c r="L39" s="51"/>
      <c r="M39" s="51"/>
      <c r="N39" s="51"/>
      <c r="O39" s="62">
        <f t="shared" si="3"/>
        <v>30</v>
      </c>
      <c r="P39" s="62"/>
      <c r="Q39" s="62"/>
      <c r="R39" s="62"/>
      <c r="S39" s="62"/>
      <c r="T39" s="62"/>
      <c r="U39" s="62">
        <f t="shared" si="4"/>
        <v>3</v>
      </c>
      <c r="V39" s="62"/>
      <c r="W39" s="62"/>
      <c r="X39" s="62"/>
      <c r="Y39" s="62"/>
      <c r="Z39" s="62" t="s">
        <v>130</v>
      </c>
      <c r="AA39" s="62"/>
      <c r="AB39" s="62"/>
      <c r="AC39" s="62"/>
      <c r="AD39" s="62"/>
    </row>
    <row r="40" spans="1:30" x14ac:dyDescent="0.2">
      <c r="A40" s="77" t="s">
        <v>139</v>
      </c>
      <c r="B40" s="78"/>
      <c r="C40" s="78"/>
      <c r="D40" s="78"/>
      <c r="E40" s="78"/>
      <c r="F40" s="79"/>
      <c r="G40" s="79"/>
      <c r="H40" s="80"/>
      <c r="I40" s="51">
        <v>50</v>
      </c>
      <c r="J40" s="51"/>
      <c r="K40" s="51"/>
      <c r="L40" s="51"/>
      <c r="M40" s="51"/>
      <c r="N40" s="51"/>
      <c r="O40" s="62">
        <f t="shared" si="3"/>
        <v>500</v>
      </c>
      <c r="P40" s="62"/>
      <c r="Q40" s="62"/>
      <c r="R40" s="62"/>
      <c r="S40" s="62"/>
      <c r="T40" s="62"/>
      <c r="U40" s="62">
        <f t="shared" si="4"/>
        <v>50</v>
      </c>
      <c r="V40" s="62"/>
      <c r="W40" s="62"/>
      <c r="X40" s="62"/>
      <c r="Y40" s="62"/>
      <c r="Z40" s="62" t="s">
        <v>130</v>
      </c>
      <c r="AA40" s="62"/>
      <c r="AB40" s="62"/>
      <c r="AC40" s="62"/>
      <c r="AD40" s="62"/>
    </row>
    <row r="41" spans="1:30" x14ac:dyDescent="0.2">
      <c r="A41" s="84" t="s">
        <v>111</v>
      </c>
      <c r="B41" s="79"/>
      <c r="C41" s="79"/>
      <c r="D41" s="79"/>
      <c r="E41" s="79"/>
      <c r="F41" s="79"/>
      <c r="G41" s="79"/>
      <c r="H41" s="80"/>
      <c r="I41" s="51">
        <v>200</v>
      </c>
      <c r="J41" s="51"/>
      <c r="K41" s="51"/>
      <c r="L41" s="51"/>
      <c r="M41" s="51"/>
      <c r="N41" s="51"/>
      <c r="O41" s="62">
        <f t="shared" si="3"/>
        <v>2000</v>
      </c>
      <c r="P41" s="62"/>
      <c r="Q41" s="62"/>
      <c r="R41" s="62"/>
      <c r="S41" s="62"/>
      <c r="T41" s="62"/>
      <c r="U41" s="62">
        <f t="shared" si="4"/>
        <v>200</v>
      </c>
      <c r="V41" s="62"/>
      <c r="W41" s="62"/>
      <c r="X41" s="62"/>
      <c r="Y41" s="62"/>
      <c r="Z41" s="62" t="s">
        <v>140</v>
      </c>
      <c r="AA41" s="62"/>
      <c r="AB41" s="62"/>
      <c r="AC41" s="62"/>
      <c r="AD41" s="62"/>
    </row>
    <row r="42" spans="1:30" x14ac:dyDescent="0.2">
      <c r="A42" s="109" t="s">
        <v>141</v>
      </c>
      <c r="B42" s="110"/>
      <c r="C42" s="110"/>
      <c r="D42" s="110"/>
      <c r="E42" s="110"/>
      <c r="F42" s="110"/>
      <c r="G42" s="110"/>
      <c r="H42" s="111"/>
      <c r="I42" s="51">
        <v>20</v>
      </c>
      <c r="J42" s="51"/>
      <c r="K42" s="51"/>
      <c r="L42" s="51"/>
      <c r="M42" s="51"/>
      <c r="N42" s="51"/>
      <c r="O42" s="62">
        <f t="shared" si="3"/>
        <v>200</v>
      </c>
      <c r="P42" s="62"/>
      <c r="Q42" s="62"/>
      <c r="R42" s="62"/>
      <c r="S42" s="62"/>
      <c r="T42" s="62"/>
      <c r="U42" s="62">
        <f t="shared" si="4"/>
        <v>20</v>
      </c>
      <c r="V42" s="62"/>
      <c r="W42" s="62"/>
      <c r="X42" s="62"/>
      <c r="Y42" s="62"/>
      <c r="Z42" s="62" t="s">
        <v>130</v>
      </c>
      <c r="AA42" s="62"/>
      <c r="AB42" s="62"/>
      <c r="AC42" s="62"/>
      <c r="AD42" s="62"/>
    </row>
    <row r="43" spans="1:30" x14ac:dyDescent="0.2">
      <c r="A43" s="109" t="s">
        <v>142</v>
      </c>
      <c r="B43" s="110"/>
      <c r="C43" s="110"/>
      <c r="D43" s="110"/>
      <c r="E43" s="110"/>
      <c r="F43" s="110"/>
      <c r="G43" s="110"/>
      <c r="H43" s="111"/>
      <c r="I43" s="51">
        <v>5</v>
      </c>
      <c r="J43" s="51"/>
      <c r="K43" s="51"/>
      <c r="L43" s="51"/>
      <c r="M43" s="51"/>
      <c r="N43" s="51"/>
      <c r="O43" s="62">
        <f t="shared" si="3"/>
        <v>50</v>
      </c>
      <c r="P43" s="62"/>
      <c r="Q43" s="62"/>
      <c r="R43" s="62"/>
      <c r="S43" s="62"/>
      <c r="T43" s="62"/>
      <c r="U43" s="62">
        <f t="shared" si="4"/>
        <v>5</v>
      </c>
      <c r="V43" s="62"/>
      <c r="W43" s="62"/>
      <c r="X43" s="62"/>
      <c r="Y43" s="62"/>
      <c r="Z43" s="62" t="s">
        <v>130</v>
      </c>
      <c r="AA43" s="62"/>
      <c r="AB43" s="62"/>
      <c r="AC43" s="62"/>
      <c r="AD43" s="62"/>
    </row>
    <row r="44" spans="1:30" x14ac:dyDescent="0.2">
      <c r="A44" s="85" t="s">
        <v>143</v>
      </c>
      <c r="B44" s="86"/>
      <c r="C44" s="86"/>
      <c r="D44" s="86"/>
      <c r="E44" s="86"/>
      <c r="F44" s="86"/>
      <c r="G44" s="86"/>
      <c r="H44" s="87"/>
      <c r="I44" s="51">
        <v>150</v>
      </c>
      <c r="J44" s="51"/>
      <c r="K44" s="51"/>
      <c r="L44" s="51"/>
      <c r="M44" s="51"/>
      <c r="N44" s="51"/>
      <c r="O44" s="62">
        <f t="shared" si="3"/>
        <v>1500</v>
      </c>
      <c r="P44" s="62"/>
      <c r="Q44" s="62"/>
      <c r="R44" s="62"/>
      <c r="S44" s="62"/>
      <c r="T44" s="62"/>
      <c r="U44" s="62">
        <f t="shared" si="4"/>
        <v>150</v>
      </c>
      <c r="V44" s="62"/>
      <c r="W44" s="62"/>
      <c r="X44" s="62"/>
      <c r="Y44" s="62"/>
      <c r="Z44" s="62" t="s">
        <v>140</v>
      </c>
      <c r="AA44" s="62"/>
      <c r="AB44" s="62"/>
      <c r="AC44" s="62"/>
      <c r="AD44" s="62"/>
    </row>
    <row r="45" spans="1:30" x14ac:dyDescent="0.2">
      <c r="A45" s="85" t="s">
        <v>144</v>
      </c>
      <c r="B45" s="86"/>
      <c r="C45" s="86"/>
      <c r="D45" s="86"/>
      <c r="E45" s="86"/>
      <c r="F45" s="86"/>
      <c r="G45" s="86"/>
      <c r="H45" s="87"/>
      <c r="I45" s="51">
        <v>160</v>
      </c>
      <c r="J45" s="51"/>
      <c r="K45" s="51"/>
      <c r="L45" s="51"/>
      <c r="M45" s="51"/>
      <c r="N45" s="51"/>
      <c r="O45" s="62">
        <f t="shared" si="3"/>
        <v>1600</v>
      </c>
      <c r="P45" s="62"/>
      <c r="Q45" s="62"/>
      <c r="R45" s="62"/>
      <c r="S45" s="62"/>
      <c r="T45" s="62"/>
      <c r="U45" s="62">
        <f t="shared" si="4"/>
        <v>160</v>
      </c>
      <c r="V45" s="62"/>
      <c r="W45" s="62"/>
      <c r="X45" s="62"/>
      <c r="Y45" s="62"/>
      <c r="Z45" s="62" t="s">
        <v>140</v>
      </c>
      <c r="AA45" s="62"/>
      <c r="AB45" s="62"/>
      <c r="AC45" s="62"/>
      <c r="AD45" s="62"/>
    </row>
    <row r="46" spans="1:30" x14ac:dyDescent="0.2">
      <c r="A46" s="116" t="s">
        <v>145</v>
      </c>
      <c r="B46" s="117"/>
      <c r="C46" s="117"/>
      <c r="D46" s="117"/>
      <c r="E46" s="117"/>
      <c r="F46" s="117"/>
      <c r="G46" s="117"/>
      <c r="H46" s="118"/>
      <c r="I46" s="51">
        <v>40</v>
      </c>
      <c r="J46" s="51"/>
      <c r="K46" s="51"/>
      <c r="L46" s="51"/>
      <c r="M46" s="51"/>
      <c r="N46" s="51"/>
      <c r="O46" s="62">
        <f t="shared" si="3"/>
        <v>400</v>
      </c>
      <c r="P46" s="62"/>
      <c r="Q46" s="62"/>
      <c r="R46" s="62"/>
      <c r="S46" s="62"/>
      <c r="T46" s="62"/>
      <c r="U46" s="62">
        <f t="shared" si="4"/>
        <v>40</v>
      </c>
      <c r="V46" s="62"/>
      <c r="W46" s="62"/>
      <c r="X46" s="62"/>
      <c r="Y46" s="62"/>
      <c r="Z46" s="62" t="s">
        <v>130</v>
      </c>
      <c r="AA46" s="62"/>
      <c r="AB46" s="62"/>
      <c r="AC46" s="62"/>
      <c r="AD46" s="62"/>
    </row>
    <row r="47" spans="1:30" x14ac:dyDescent="0.2">
      <c r="A47" s="57" t="s">
        <v>168</v>
      </c>
      <c r="B47" s="57"/>
      <c r="C47" s="57"/>
      <c r="D47" s="57"/>
      <c r="E47" s="57"/>
      <c r="F47" s="57"/>
      <c r="G47" s="57"/>
      <c r="H47" s="57"/>
      <c r="I47" s="115">
        <v>1E-3</v>
      </c>
      <c r="J47" s="115"/>
      <c r="K47" s="115"/>
      <c r="L47" s="115"/>
      <c r="M47" s="115"/>
      <c r="N47" s="115"/>
      <c r="O47" s="61"/>
      <c r="P47" s="62"/>
      <c r="Q47" s="62"/>
      <c r="R47" s="62"/>
      <c r="S47" s="62"/>
      <c r="T47" s="62"/>
      <c r="U47" s="63"/>
      <c r="V47" s="63"/>
      <c r="W47" s="63"/>
      <c r="X47" s="63"/>
      <c r="Y47" s="63"/>
      <c r="Z47" s="26"/>
      <c r="AA47" s="26"/>
      <c r="AB47" s="26"/>
      <c r="AC47" s="26"/>
      <c r="AD47" s="26"/>
    </row>
    <row r="48" spans="1:30" x14ac:dyDescent="0.2">
      <c r="A48" s="57" t="s">
        <v>169</v>
      </c>
      <c r="B48" s="57"/>
      <c r="C48" s="57"/>
      <c r="D48" s="57"/>
      <c r="E48" s="57"/>
      <c r="F48" s="57"/>
      <c r="G48" s="57"/>
      <c r="H48" s="57"/>
      <c r="I48" s="115">
        <v>0.03</v>
      </c>
      <c r="J48" s="115"/>
      <c r="K48" s="115"/>
      <c r="L48" s="115"/>
      <c r="M48" s="115"/>
      <c r="N48" s="115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</row>
    <row r="49" spans="1:30" ht="13.5" thickBot="1" x14ac:dyDescent="0.25">
      <c r="A49" s="27"/>
      <c r="B49" s="27"/>
      <c r="C49" s="27"/>
      <c r="D49" s="27"/>
      <c r="E49" s="27"/>
      <c r="F49" s="28"/>
      <c r="G49" s="28"/>
      <c r="H49" s="28"/>
      <c r="I49" s="4"/>
      <c r="J49" s="4"/>
      <c r="K49" s="4"/>
      <c r="L49" s="4"/>
      <c r="M49" s="4"/>
      <c r="N49" s="4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</row>
    <row r="50" spans="1:30" ht="13.5" thickBot="1" x14ac:dyDescent="0.25">
      <c r="A50" s="64" t="s">
        <v>30</v>
      </c>
      <c r="B50" s="65"/>
      <c r="C50" s="65"/>
      <c r="D50" s="65"/>
      <c r="E50" s="66"/>
      <c r="F50" s="29"/>
      <c r="G50" s="30"/>
      <c r="H50" s="30"/>
      <c r="I50" s="4"/>
      <c r="J50" s="4"/>
      <c r="K50" s="4"/>
      <c r="L50" s="4"/>
      <c r="M50" s="4"/>
      <c r="N50" s="4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</row>
    <row r="51" spans="1:30" x14ac:dyDescent="0.2">
      <c r="A51" s="67" t="s">
        <v>146</v>
      </c>
      <c r="B51" s="68"/>
      <c r="C51" s="68"/>
      <c r="D51" s="68"/>
      <c r="E51" s="68"/>
      <c r="F51" s="69" t="s">
        <v>147</v>
      </c>
      <c r="G51" s="69"/>
      <c r="H51" s="60"/>
      <c r="I51" s="51">
        <v>-47</v>
      </c>
      <c r="J51" s="51"/>
      <c r="K51" s="51"/>
      <c r="L51" s="51"/>
      <c r="M51" s="51"/>
      <c r="N51" s="51"/>
      <c r="O51" s="62">
        <f t="shared" ref="O51" si="5">TRUNC(I51*$I$4,0)</f>
        <v>-470</v>
      </c>
      <c r="P51" s="62"/>
      <c r="Q51" s="62"/>
      <c r="R51" s="62"/>
      <c r="S51" s="62"/>
      <c r="T51" s="62"/>
      <c r="U51" s="62">
        <f t="shared" ref="U51" si="6">O51-TRUNC(O51*$X$25,0)</f>
        <v>-47</v>
      </c>
      <c r="V51" s="62"/>
      <c r="W51" s="62"/>
      <c r="X51" s="62"/>
      <c r="Y51" s="62"/>
    </row>
    <row r="52" spans="1:30" ht="13.5" thickBot="1" x14ac:dyDescent="0.25">
      <c r="I52" s="4"/>
      <c r="J52" s="4"/>
      <c r="K52" s="4"/>
      <c r="L52" s="4"/>
      <c r="M52" s="4"/>
      <c r="N52" s="4"/>
    </row>
    <row r="53" spans="1:30" ht="13.5" thickBot="1" x14ac:dyDescent="0.25">
      <c r="A53" s="70" t="s">
        <v>59</v>
      </c>
      <c r="B53" s="71"/>
      <c r="C53" s="71"/>
      <c r="D53" s="71"/>
      <c r="E53" s="71"/>
      <c r="F53" s="71"/>
      <c r="G53" s="71"/>
      <c r="H53" s="71"/>
      <c r="I53" s="72"/>
    </row>
    <row r="54" spans="1:30" x14ac:dyDescent="0.2">
      <c r="A54" s="76" t="s">
        <v>32</v>
      </c>
      <c r="B54" s="76"/>
      <c r="C54" s="76"/>
      <c r="D54" s="76"/>
      <c r="E54" s="76"/>
      <c r="F54" s="76"/>
      <c r="G54" s="76"/>
      <c r="H54" s="76"/>
      <c r="I54" s="73">
        <v>5.8999999999999997E-2</v>
      </c>
      <c r="J54" s="74"/>
      <c r="K54" s="74"/>
      <c r="L54" s="75"/>
      <c r="M54" s="31"/>
      <c r="N54" s="31"/>
    </row>
    <row r="55" spans="1:30" x14ac:dyDescent="0.2">
      <c r="A55" s="76" t="s">
        <v>33</v>
      </c>
      <c r="B55" s="76"/>
      <c r="C55" s="76"/>
      <c r="D55" s="76"/>
      <c r="E55" s="76"/>
      <c r="F55" s="76"/>
      <c r="G55" s="76"/>
      <c r="H55" s="76"/>
      <c r="I55" s="73">
        <v>4.2999999999999997E-2</v>
      </c>
      <c r="J55" s="74"/>
      <c r="K55" s="74"/>
      <c r="L55" s="75"/>
      <c r="M55" s="31"/>
      <c r="N55" s="31"/>
    </row>
    <row r="56" spans="1:30" x14ac:dyDescent="0.2">
      <c r="A56" s="76" t="s">
        <v>34</v>
      </c>
      <c r="B56" s="76"/>
      <c r="C56" s="76"/>
      <c r="D56" s="76"/>
      <c r="E56" s="76"/>
      <c r="F56" s="76"/>
      <c r="G56" s="76"/>
      <c r="H56" s="76"/>
      <c r="I56" s="73">
        <v>2.3E-2</v>
      </c>
      <c r="J56" s="74"/>
      <c r="K56" s="74"/>
      <c r="L56" s="75"/>
      <c r="M56" s="31"/>
      <c r="N56" s="31"/>
    </row>
    <row r="57" spans="1:30" x14ac:dyDescent="0.2">
      <c r="A57" s="76" t="s">
        <v>85</v>
      </c>
      <c r="B57" s="76"/>
      <c r="C57" s="76"/>
      <c r="D57" s="76"/>
      <c r="E57" s="76"/>
      <c r="F57" s="76"/>
      <c r="G57" s="76"/>
      <c r="H57" s="76"/>
      <c r="I57" s="119">
        <v>0.9</v>
      </c>
      <c r="J57" s="120"/>
      <c r="K57" s="120"/>
      <c r="L57" s="121"/>
      <c r="M57" t="s">
        <v>112</v>
      </c>
      <c r="N57" s="32"/>
    </row>
    <row r="58" spans="1:30" ht="13.5" thickBot="1" x14ac:dyDescent="0.25">
      <c r="A58" s="76" t="s">
        <v>89</v>
      </c>
      <c r="B58" s="76"/>
      <c r="C58" s="76"/>
      <c r="D58" s="76"/>
      <c r="E58" s="76"/>
      <c r="F58" s="76"/>
      <c r="G58" s="76"/>
      <c r="H58" s="76"/>
      <c r="I58" s="119">
        <v>0.8</v>
      </c>
      <c r="J58" s="120"/>
      <c r="K58" s="120"/>
      <c r="L58" s="121"/>
      <c r="M58" t="s">
        <v>112</v>
      </c>
      <c r="N58" s="32"/>
    </row>
    <row r="59" spans="1:30" x14ac:dyDescent="0.2">
      <c r="A59" s="122" t="s">
        <v>148</v>
      </c>
      <c r="B59" s="123"/>
      <c r="C59" s="123"/>
      <c r="D59" s="123"/>
      <c r="E59" s="123"/>
      <c r="F59" s="123"/>
      <c r="G59" s="123"/>
      <c r="H59" s="123"/>
      <c r="I59" s="72"/>
      <c r="N59" s="32"/>
    </row>
    <row r="60" spans="1:30" x14ac:dyDescent="0.2">
      <c r="A60" s="127" t="s">
        <v>149</v>
      </c>
      <c r="B60" s="127"/>
      <c r="C60" s="127"/>
      <c r="D60" s="127"/>
      <c r="E60" s="127"/>
      <c r="F60" s="127"/>
      <c r="G60" s="127"/>
      <c r="H60" s="127"/>
      <c r="I60" s="73">
        <v>1.2E-2</v>
      </c>
      <c r="J60" s="74"/>
      <c r="K60" s="74"/>
      <c r="L60" s="75"/>
      <c r="N60" s="32"/>
    </row>
    <row r="61" spans="1:30" x14ac:dyDescent="0.2">
      <c r="A61" s="76" t="s">
        <v>150</v>
      </c>
      <c r="B61" s="76"/>
      <c r="C61" s="76"/>
      <c r="D61" s="76"/>
      <c r="E61" s="76"/>
      <c r="F61" s="76"/>
      <c r="G61" s="76"/>
      <c r="H61" s="76"/>
      <c r="I61" s="73">
        <v>0.01</v>
      </c>
      <c r="J61" s="74"/>
      <c r="K61" s="74"/>
      <c r="L61" s="75"/>
      <c r="N61" s="32"/>
    </row>
    <row r="62" spans="1:30" x14ac:dyDescent="0.2">
      <c r="A62" s="76" t="s">
        <v>174</v>
      </c>
      <c r="B62" s="76"/>
      <c r="C62" s="76"/>
      <c r="D62" s="76"/>
      <c r="E62" s="76"/>
      <c r="F62" s="76"/>
      <c r="G62" s="76"/>
      <c r="H62" s="76"/>
      <c r="I62" s="73">
        <v>1.0999999999999999E-2</v>
      </c>
      <c r="J62" s="74"/>
      <c r="K62" s="74"/>
      <c r="L62" s="75"/>
      <c r="N62" s="32"/>
    </row>
    <row r="63" spans="1:30" x14ac:dyDescent="0.2">
      <c r="I63" s="33"/>
      <c r="J63" s="33"/>
      <c r="K63" s="33"/>
      <c r="L63" s="33"/>
      <c r="N63" s="32"/>
    </row>
    <row r="64" spans="1:30" ht="13.5" thickBot="1" x14ac:dyDescent="0.25">
      <c r="I64" s="33"/>
      <c r="J64" s="33"/>
      <c r="K64" s="33"/>
      <c r="L64" s="33"/>
      <c r="N64" s="32"/>
    </row>
    <row r="65" spans="1:25" ht="13.5" thickBot="1" x14ac:dyDescent="0.25">
      <c r="A65" s="124" t="s">
        <v>151</v>
      </c>
      <c r="B65" s="125"/>
      <c r="C65" s="125"/>
      <c r="D65" s="125"/>
      <c r="E65" s="125"/>
      <c r="F65" s="125"/>
      <c r="G65" s="125"/>
      <c r="H65" s="125"/>
      <c r="I65" s="125"/>
      <c r="J65" s="125"/>
      <c r="K65" s="126"/>
      <c r="N65" s="32"/>
    </row>
    <row r="66" spans="1:25" x14ac:dyDescent="0.2">
      <c r="A66" s="57" t="s">
        <v>152</v>
      </c>
      <c r="B66" s="57"/>
      <c r="C66" s="57"/>
      <c r="D66" s="57"/>
      <c r="E66" s="57"/>
      <c r="F66" s="57"/>
      <c r="G66" s="57"/>
      <c r="H66" s="57"/>
      <c r="I66" s="58">
        <v>22</v>
      </c>
      <c r="J66" s="59"/>
      <c r="K66" s="59"/>
      <c r="L66" s="60"/>
      <c r="N66" s="32"/>
      <c r="O66" s="62">
        <f t="shared" ref="O66:O68" si="7">TRUNC(I66*$I$4,0)</f>
        <v>220</v>
      </c>
      <c r="P66" s="62"/>
      <c r="Q66" s="62"/>
      <c r="R66" s="62"/>
      <c r="S66" s="62"/>
      <c r="T66" s="62"/>
      <c r="U66" s="62">
        <f t="shared" ref="U66:U68" si="8">O66-TRUNC(O66*$X$25,0)</f>
        <v>22</v>
      </c>
      <c r="V66" s="62"/>
      <c r="W66" s="62"/>
      <c r="X66" s="62"/>
      <c r="Y66" s="62"/>
    </row>
    <row r="67" spans="1:25" x14ac:dyDescent="0.2">
      <c r="A67" s="57" t="s">
        <v>153</v>
      </c>
      <c r="B67" s="57"/>
      <c r="C67" s="57"/>
      <c r="D67" s="57"/>
      <c r="E67" s="57"/>
      <c r="F67" s="57"/>
      <c r="G67" s="57"/>
      <c r="H67" s="57"/>
      <c r="I67" s="58">
        <v>18</v>
      </c>
      <c r="J67" s="59"/>
      <c r="K67" s="59"/>
      <c r="L67" s="60"/>
      <c r="N67" s="32"/>
      <c r="O67" s="62">
        <f t="shared" si="7"/>
        <v>180</v>
      </c>
      <c r="P67" s="62"/>
      <c r="Q67" s="62"/>
      <c r="R67" s="62"/>
      <c r="S67" s="62"/>
      <c r="T67" s="62"/>
      <c r="U67" s="62">
        <f t="shared" si="8"/>
        <v>18</v>
      </c>
      <c r="V67" s="62"/>
      <c r="W67" s="62"/>
      <c r="X67" s="62"/>
      <c r="Y67" s="62"/>
    </row>
    <row r="68" spans="1:25" x14ac:dyDescent="0.2">
      <c r="A68" s="57" t="s">
        <v>154</v>
      </c>
      <c r="B68" s="57"/>
      <c r="C68" s="57"/>
      <c r="D68" s="57"/>
      <c r="E68" s="57"/>
      <c r="F68" s="57"/>
      <c r="G68" s="57"/>
      <c r="H68" s="57"/>
      <c r="I68" s="58">
        <v>6</v>
      </c>
      <c r="J68" s="59"/>
      <c r="K68" s="59"/>
      <c r="L68" s="60"/>
      <c r="N68" s="32"/>
      <c r="O68" s="62">
        <f t="shared" si="7"/>
        <v>60</v>
      </c>
      <c r="P68" s="62"/>
      <c r="Q68" s="62"/>
      <c r="R68" s="62"/>
      <c r="S68" s="62"/>
      <c r="T68" s="62"/>
      <c r="U68" s="62">
        <f t="shared" si="8"/>
        <v>6</v>
      </c>
      <c r="V68" s="62"/>
      <c r="W68" s="62"/>
      <c r="X68" s="62"/>
      <c r="Y68" s="62"/>
    </row>
    <row r="69" spans="1:25" x14ac:dyDescent="0.2">
      <c r="I69" s="34"/>
      <c r="J69" s="34"/>
      <c r="K69" s="34"/>
      <c r="L69" s="34"/>
      <c r="N69" s="32"/>
    </row>
    <row r="71" spans="1:25" x14ac:dyDescent="0.2">
      <c r="A71" t="s">
        <v>9</v>
      </c>
    </row>
    <row r="72" spans="1:25" x14ac:dyDescent="0.2">
      <c r="A72" s="48" t="s">
        <v>1</v>
      </c>
      <c r="B72" s="48"/>
      <c r="C72" s="48"/>
      <c r="D72" s="48"/>
      <c r="E72" s="48"/>
      <c r="F72" s="48"/>
      <c r="G72" s="48"/>
      <c r="H72" s="48"/>
      <c r="I72" s="49">
        <v>550</v>
      </c>
      <c r="J72" s="50"/>
      <c r="K72" s="50"/>
      <c r="L72" s="50"/>
      <c r="M72" s="50"/>
      <c r="N72" s="50"/>
      <c r="O72" s="20" t="s">
        <v>8</v>
      </c>
    </row>
    <row r="73" spans="1:25" x14ac:dyDescent="0.2">
      <c r="A73" s="48" t="s">
        <v>101</v>
      </c>
      <c r="B73" s="48"/>
      <c r="C73" s="48"/>
      <c r="D73" s="48"/>
      <c r="E73" s="48"/>
      <c r="F73" s="48"/>
      <c r="G73" s="48"/>
      <c r="H73" s="48"/>
      <c r="I73" s="49">
        <v>100</v>
      </c>
      <c r="J73" s="50"/>
      <c r="K73" s="50"/>
      <c r="L73" s="50"/>
      <c r="M73" s="50"/>
      <c r="N73" s="50"/>
      <c r="O73" s="20" t="s">
        <v>8</v>
      </c>
    </row>
    <row r="74" spans="1:25" x14ac:dyDescent="0.2">
      <c r="A74" s="48" t="s">
        <v>29</v>
      </c>
      <c r="B74" s="48"/>
      <c r="C74" s="48"/>
      <c r="D74" s="48"/>
      <c r="E74" s="48"/>
      <c r="F74" s="48"/>
      <c r="G74" s="48"/>
      <c r="H74" s="48"/>
      <c r="I74" s="49">
        <v>50</v>
      </c>
      <c r="J74" s="50"/>
      <c r="K74" s="50"/>
      <c r="L74" s="50"/>
      <c r="M74" s="50"/>
      <c r="N74" s="50"/>
      <c r="O74" s="20" t="s">
        <v>8</v>
      </c>
    </row>
    <row r="75" spans="1:25" x14ac:dyDescent="0.2">
      <c r="A75" s="48" t="s">
        <v>28</v>
      </c>
      <c r="B75" s="48"/>
      <c r="C75" s="48"/>
      <c r="D75" s="48"/>
      <c r="E75" s="48"/>
      <c r="F75" s="48"/>
      <c r="G75" s="48"/>
      <c r="H75" s="48"/>
      <c r="I75" s="49">
        <v>100</v>
      </c>
      <c r="J75" s="50"/>
      <c r="K75" s="50"/>
      <c r="L75" s="50"/>
      <c r="M75" s="50"/>
      <c r="N75" s="50"/>
      <c r="O75" s="20" t="s">
        <v>8</v>
      </c>
    </row>
    <row r="76" spans="1:25" x14ac:dyDescent="0.2">
      <c r="A76" s="48" t="s">
        <v>27</v>
      </c>
      <c r="B76" s="48"/>
      <c r="C76" s="48"/>
      <c r="D76" s="48"/>
      <c r="E76" s="48"/>
      <c r="F76" s="48"/>
      <c r="G76" s="48"/>
      <c r="H76" s="48"/>
      <c r="I76" s="49">
        <v>150</v>
      </c>
      <c r="J76" s="50"/>
      <c r="K76" s="50"/>
      <c r="L76" s="50"/>
      <c r="M76" s="50"/>
      <c r="N76" s="50"/>
      <c r="O76" s="20" t="s">
        <v>8</v>
      </c>
    </row>
    <row r="77" spans="1:25" x14ac:dyDescent="0.2">
      <c r="A77" s="48" t="s">
        <v>80</v>
      </c>
      <c r="B77" s="48"/>
      <c r="C77" s="48"/>
      <c r="D77" s="48"/>
      <c r="E77" s="48"/>
      <c r="F77" s="48"/>
      <c r="G77" s="48"/>
      <c r="H77" s="48"/>
      <c r="I77" s="49">
        <v>1000</v>
      </c>
      <c r="J77" s="50"/>
      <c r="K77" s="50"/>
      <c r="L77" s="50"/>
      <c r="M77" s="50"/>
      <c r="N77" s="50"/>
      <c r="O77" s="20" t="s">
        <v>8</v>
      </c>
    </row>
    <row r="78" spans="1:25" x14ac:dyDescent="0.2">
      <c r="A78" s="48" t="s">
        <v>81</v>
      </c>
      <c r="B78" s="48"/>
      <c r="C78" s="48"/>
      <c r="D78" s="48"/>
      <c r="E78" s="48"/>
      <c r="F78" s="48"/>
      <c r="G78" s="48"/>
      <c r="H78" s="48"/>
      <c r="I78" s="49">
        <v>220</v>
      </c>
      <c r="J78" s="50"/>
      <c r="K78" s="50"/>
      <c r="L78" s="50"/>
      <c r="M78" s="50"/>
      <c r="N78" s="50"/>
      <c r="O78" s="20" t="s">
        <v>8</v>
      </c>
    </row>
    <row r="79" spans="1:25" x14ac:dyDescent="0.2">
      <c r="A79" s="48" t="s">
        <v>113</v>
      </c>
      <c r="B79" s="48"/>
      <c r="C79" s="48"/>
      <c r="D79" s="48"/>
      <c r="E79" s="48"/>
      <c r="F79" s="48"/>
      <c r="G79" s="48"/>
      <c r="H79" s="48"/>
      <c r="I79" s="49">
        <v>650</v>
      </c>
      <c r="J79" s="50"/>
      <c r="K79" s="50"/>
      <c r="L79" s="50"/>
      <c r="M79" s="50"/>
      <c r="N79" s="50"/>
      <c r="O79" s="20" t="s">
        <v>8</v>
      </c>
    </row>
    <row r="80" spans="1:25" x14ac:dyDescent="0.2">
      <c r="A80" s="48" t="s">
        <v>0</v>
      </c>
      <c r="B80" s="48"/>
      <c r="C80" s="48"/>
      <c r="D80" s="48"/>
      <c r="E80" s="48"/>
      <c r="F80" s="48"/>
      <c r="G80" s="48"/>
      <c r="H80" s="48"/>
      <c r="I80" s="49">
        <v>330</v>
      </c>
      <c r="J80" s="50"/>
      <c r="K80" s="50"/>
      <c r="L80" s="50"/>
      <c r="M80" s="50"/>
      <c r="N80" s="50"/>
      <c r="O80" s="20" t="s">
        <v>8</v>
      </c>
    </row>
    <row r="81" spans="1:25" x14ac:dyDescent="0.2">
      <c r="A81" s="48" t="s">
        <v>114</v>
      </c>
      <c r="B81" s="48"/>
      <c r="C81" s="48"/>
      <c r="D81" s="48"/>
      <c r="E81" s="48"/>
      <c r="F81" s="48"/>
      <c r="G81" s="48"/>
      <c r="H81" s="48"/>
      <c r="I81" s="49">
        <v>300</v>
      </c>
      <c r="J81" s="50"/>
      <c r="K81" s="50"/>
      <c r="L81" s="50"/>
      <c r="M81" s="50"/>
      <c r="N81" s="50"/>
      <c r="O81" s="20" t="s">
        <v>8</v>
      </c>
    </row>
    <row r="82" spans="1:25" x14ac:dyDescent="0.2">
      <c r="A82" s="48" t="s">
        <v>2</v>
      </c>
      <c r="B82" s="48"/>
      <c r="C82" s="48"/>
      <c r="D82" s="48"/>
      <c r="E82" s="48"/>
      <c r="F82" s="48"/>
      <c r="G82" s="48"/>
      <c r="H82" s="48"/>
      <c r="I82" s="49">
        <v>150</v>
      </c>
      <c r="J82" s="50"/>
      <c r="K82" s="50"/>
      <c r="L82" s="50"/>
      <c r="M82" s="50"/>
      <c r="N82" s="50"/>
      <c r="O82" s="20" t="s">
        <v>8</v>
      </c>
    </row>
    <row r="83" spans="1:25" x14ac:dyDescent="0.2">
      <c r="A83" s="48" t="s">
        <v>115</v>
      </c>
      <c r="B83" s="48"/>
      <c r="C83" s="48"/>
      <c r="D83" s="48"/>
      <c r="E83" s="48"/>
      <c r="F83" s="48"/>
      <c r="G83" s="48"/>
      <c r="H83" s="48"/>
      <c r="I83" s="49">
        <v>3300</v>
      </c>
      <c r="J83" s="50"/>
      <c r="K83" s="50"/>
      <c r="L83" s="50"/>
      <c r="M83" s="50"/>
      <c r="N83" s="50"/>
      <c r="O83" s="20" t="s">
        <v>8</v>
      </c>
    </row>
    <row r="84" spans="1:25" x14ac:dyDescent="0.2">
      <c r="A84" s="48" t="s">
        <v>116</v>
      </c>
      <c r="B84" s="48"/>
      <c r="C84" s="48"/>
      <c r="D84" s="48"/>
      <c r="E84" s="48"/>
      <c r="F84" s="48"/>
      <c r="G84" s="48"/>
      <c r="H84" s="48"/>
      <c r="I84" s="49">
        <v>1100</v>
      </c>
      <c r="J84" s="50"/>
      <c r="K84" s="50"/>
      <c r="L84" s="50"/>
      <c r="M84" s="50"/>
      <c r="N84" s="50"/>
      <c r="O84" s="20" t="s">
        <v>8</v>
      </c>
    </row>
    <row r="85" spans="1:25" x14ac:dyDescent="0.2">
      <c r="A85" s="48" t="s">
        <v>117</v>
      </c>
      <c r="B85" s="48"/>
      <c r="C85" s="48"/>
      <c r="D85" s="48"/>
      <c r="E85" s="48"/>
      <c r="F85" s="48"/>
      <c r="G85" s="48"/>
      <c r="H85" s="48"/>
      <c r="I85" s="49">
        <v>3000</v>
      </c>
      <c r="J85" s="50"/>
      <c r="K85" s="50"/>
      <c r="L85" s="50"/>
      <c r="M85" s="50"/>
      <c r="N85" s="50"/>
      <c r="O85" s="20" t="s">
        <v>8</v>
      </c>
    </row>
    <row r="86" spans="1:25" x14ac:dyDescent="0.2">
      <c r="A86" s="48" t="s">
        <v>7</v>
      </c>
      <c r="B86" s="48"/>
      <c r="C86" s="48"/>
      <c r="D86" s="48"/>
      <c r="E86" s="48"/>
      <c r="F86" s="48"/>
      <c r="G86" s="48"/>
      <c r="H86" s="48"/>
      <c r="I86" s="49">
        <v>5000</v>
      </c>
      <c r="J86" s="50"/>
      <c r="K86" s="50"/>
      <c r="L86" s="50"/>
      <c r="M86" s="50"/>
      <c r="N86" s="50"/>
      <c r="O86" s="20" t="s">
        <v>8</v>
      </c>
      <c r="W86" s="35"/>
      <c r="X86" s="35"/>
      <c r="Y86" s="35"/>
    </row>
    <row r="87" spans="1:25" ht="13.5" thickBot="1" x14ac:dyDescent="0.25">
      <c r="W87" s="35"/>
      <c r="X87" s="35"/>
      <c r="Y87" s="35"/>
    </row>
    <row r="88" spans="1:25" ht="13.5" thickBot="1" x14ac:dyDescent="0.25">
      <c r="A88" s="53" t="s">
        <v>16</v>
      </c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5"/>
      <c r="W88" s="35"/>
      <c r="X88" s="35"/>
      <c r="Y88" s="35"/>
    </row>
    <row r="89" spans="1:25" x14ac:dyDescent="0.2">
      <c r="A89" s="56" t="s">
        <v>17</v>
      </c>
      <c r="B89" s="56"/>
      <c r="C89" s="56"/>
      <c r="D89" s="56"/>
      <c r="E89" s="56"/>
      <c r="F89" s="56"/>
      <c r="G89" s="56"/>
      <c r="H89" s="56"/>
      <c r="I89" s="56" t="s">
        <v>18</v>
      </c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35"/>
      <c r="X89" s="35"/>
      <c r="Y89" s="35"/>
    </row>
    <row r="90" spans="1:25" x14ac:dyDescent="0.2">
      <c r="A90" s="51" t="s">
        <v>19</v>
      </c>
      <c r="B90" s="51"/>
      <c r="C90" s="51"/>
      <c r="D90" s="51"/>
      <c r="E90" s="51"/>
      <c r="F90" s="51"/>
      <c r="G90" s="51"/>
      <c r="H90" s="51"/>
      <c r="I90" s="52">
        <v>5032</v>
      </c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35"/>
      <c r="X90" s="35"/>
      <c r="Y90" s="35"/>
    </row>
    <row r="91" spans="1:25" x14ac:dyDescent="0.2">
      <c r="A91" s="51" t="s">
        <v>20</v>
      </c>
      <c r="B91" s="51"/>
      <c r="C91" s="51"/>
      <c r="D91" s="51"/>
      <c r="E91" s="51"/>
      <c r="F91" s="51"/>
      <c r="G91" s="51"/>
      <c r="H91" s="51"/>
      <c r="I91" s="52">
        <v>10531</v>
      </c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</row>
    <row r="92" spans="1:25" x14ac:dyDescent="0.2">
      <c r="A92" s="51" t="s">
        <v>21</v>
      </c>
      <c r="B92" s="51"/>
      <c r="C92" s="51"/>
      <c r="D92" s="51"/>
      <c r="E92" s="51"/>
      <c r="F92" s="51"/>
      <c r="G92" s="51"/>
      <c r="H92" s="51"/>
      <c r="I92" s="52">
        <v>16765</v>
      </c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</row>
    <row r="93" spans="1:25" x14ac:dyDescent="0.2">
      <c r="A93" s="51" t="s">
        <v>22</v>
      </c>
      <c r="B93" s="51"/>
      <c r="C93" s="51"/>
      <c r="D93" s="51"/>
      <c r="E93" s="51"/>
      <c r="F93" s="51"/>
      <c r="G93" s="51"/>
      <c r="H93" s="51"/>
      <c r="I93" s="52">
        <v>19705</v>
      </c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</row>
    <row r="94" spans="1:25" x14ac:dyDescent="0.2">
      <c r="A94" s="51" t="s">
        <v>23</v>
      </c>
      <c r="B94" s="51"/>
      <c r="C94" s="51"/>
      <c r="D94" s="51"/>
      <c r="E94" s="51"/>
      <c r="F94" s="51"/>
      <c r="G94" s="51"/>
      <c r="H94" s="51"/>
      <c r="I94" s="52">
        <v>27048</v>
      </c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</row>
    <row r="95" spans="1:25" x14ac:dyDescent="0.2">
      <c r="A95" s="51" t="s">
        <v>24</v>
      </c>
      <c r="B95" s="51"/>
      <c r="C95" s="51"/>
      <c r="D95" s="51"/>
      <c r="E95" s="51"/>
      <c r="F95" s="51"/>
      <c r="G95" s="51"/>
      <c r="H95" s="51"/>
      <c r="I95" s="52">
        <v>30938</v>
      </c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</row>
    <row r="96" spans="1:25" x14ac:dyDescent="0.2">
      <c r="A96" s="51" t="s">
        <v>25</v>
      </c>
      <c r="B96" s="51"/>
      <c r="C96" s="51"/>
      <c r="D96" s="51"/>
      <c r="E96" s="51"/>
      <c r="F96" s="51"/>
      <c r="G96" s="51"/>
      <c r="H96" s="51"/>
      <c r="I96" s="52">
        <v>36217</v>
      </c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</row>
  </sheetData>
  <protectedRanges>
    <protectedRange sqref="A86:N86 I85:N85 A72:N84" name="範囲2_1"/>
    <protectedRange sqref="I4:O4" name="範囲1"/>
    <protectedRange sqref="A85:H85" name="範囲2_1_2"/>
  </protectedRanges>
  <mergeCells count="282">
    <mergeCell ref="O68:T68"/>
    <mergeCell ref="U68:Y68"/>
    <mergeCell ref="A55:H55"/>
    <mergeCell ref="A56:H56"/>
    <mergeCell ref="I55:L55"/>
    <mergeCell ref="I56:L56"/>
    <mergeCell ref="A57:H57"/>
    <mergeCell ref="I57:L57"/>
    <mergeCell ref="A58:H58"/>
    <mergeCell ref="I58:L58"/>
    <mergeCell ref="A59:I59"/>
    <mergeCell ref="I60:L60"/>
    <mergeCell ref="I61:L61"/>
    <mergeCell ref="A65:K65"/>
    <mergeCell ref="I66:L66"/>
    <mergeCell ref="O66:T66"/>
    <mergeCell ref="U66:Y66"/>
    <mergeCell ref="I67:L67"/>
    <mergeCell ref="O67:T67"/>
    <mergeCell ref="U67:Y67"/>
    <mergeCell ref="A61:H61"/>
    <mergeCell ref="A60:H60"/>
    <mergeCell ref="A66:H66"/>
    <mergeCell ref="A67:H67"/>
    <mergeCell ref="A62:H62"/>
    <mergeCell ref="I62:L62"/>
    <mergeCell ref="I42:N42"/>
    <mergeCell ref="I43:N43"/>
    <mergeCell ref="A39:H39"/>
    <mergeCell ref="A43:H43"/>
    <mergeCell ref="A42:H42"/>
    <mergeCell ref="A36:H36"/>
    <mergeCell ref="A38:H38"/>
    <mergeCell ref="I38:N38"/>
    <mergeCell ref="A41:H41"/>
    <mergeCell ref="I41:N41"/>
    <mergeCell ref="A37:H37"/>
    <mergeCell ref="I44:N44"/>
    <mergeCell ref="I45:N45"/>
    <mergeCell ref="I46:N46"/>
    <mergeCell ref="I47:N47"/>
    <mergeCell ref="I48:N48"/>
    <mergeCell ref="I51:N51"/>
    <mergeCell ref="A47:H47"/>
    <mergeCell ref="A46:H46"/>
    <mergeCell ref="A44:H44"/>
    <mergeCell ref="A45:H45"/>
    <mergeCell ref="A48:H48"/>
    <mergeCell ref="A1:C2"/>
    <mergeCell ref="D1:O2"/>
    <mergeCell ref="E4:H4"/>
    <mergeCell ref="I4:O4"/>
    <mergeCell ref="E6:G6"/>
    <mergeCell ref="A17:C17"/>
    <mergeCell ref="A15:E15"/>
    <mergeCell ref="A9:C9"/>
    <mergeCell ref="D9:F9"/>
    <mergeCell ref="H9:J9"/>
    <mergeCell ref="N9:P9"/>
    <mergeCell ref="A11:J11"/>
    <mergeCell ref="K11:M11"/>
    <mergeCell ref="A12:X12"/>
    <mergeCell ref="A13:E13"/>
    <mergeCell ref="A14:H14"/>
    <mergeCell ref="I14:N14"/>
    <mergeCell ref="O14:T14"/>
    <mergeCell ref="U14:Z14"/>
    <mergeCell ref="Q9:S9"/>
    <mergeCell ref="H6:J6"/>
    <mergeCell ref="K6:M6"/>
    <mergeCell ref="A7:C7"/>
    <mergeCell ref="D7:F7"/>
    <mergeCell ref="I27:N27"/>
    <mergeCell ref="A28:H28"/>
    <mergeCell ref="I28:N28"/>
    <mergeCell ref="I29:N29"/>
    <mergeCell ref="I30:N30"/>
    <mergeCell ref="I31:N31"/>
    <mergeCell ref="I33:N33"/>
    <mergeCell ref="A26:H26"/>
    <mergeCell ref="A30:H30"/>
    <mergeCell ref="A33:H33"/>
    <mergeCell ref="A31:H31"/>
    <mergeCell ref="A27:H27"/>
    <mergeCell ref="I25:N25"/>
    <mergeCell ref="I26:N26"/>
    <mergeCell ref="A25:E25"/>
    <mergeCell ref="E17:G17"/>
    <mergeCell ref="A16:C16"/>
    <mergeCell ref="E16:G16"/>
    <mergeCell ref="A10:C10"/>
    <mergeCell ref="A21:C21"/>
    <mergeCell ref="E21:G21"/>
    <mergeCell ref="H21:J21"/>
    <mergeCell ref="K21:M21"/>
    <mergeCell ref="N21:P21"/>
    <mergeCell ref="A23:C23"/>
    <mergeCell ref="E23:G23"/>
    <mergeCell ref="H23:J23"/>
    <mergeCell ref="K23:M23"/>
    <mergeCell ref="N23:P23"/>
    <mergeCell ref="O25:T25"/>
    <mergeCell ref="T19:V19"/>
    <mergeCell ref="Q21:S21"/>
    <mergeCell ref="T21:V21"/>
    <mergeCell ref="Q23:S23"/>
    <mergeCell ref="T23:V23"/>
    <mergeCell ref="U25:W25"/>
    <mergeCell ref="Q7:S7"/>
    <mergeCell ref="A8:C8"/>
    <mergeCell ref="D8:F8"/>
    <mergeCell ref="H8:J8"/>
    <mergeCell ref="K8:M8"/>
    <mergeCell ref="N8:P8"/>
    <mergeCell ref="Q8:S8"/>
    <mergeCell ref="Q10:S10"/>
    <mergeCell ref="E19:G19"/>
    <mergeCell ref="H19:J19"/>
    <mergeCell ref="K19:M19"/>
    <mergeCell ref="N19:P19"/>
    <mergeCell ref="Q19:S19"/>
    <mergeCell ref="D10:F10"/>
    <mergeCell ref="H10:J10"/>
    <mergeCell ref="K10:M10"/>
    <mergeCell ref="N10:P10"/>
    <mergeCell ref="H7:J7"/>
    <mergeCell ref="K7:M7"/>
    <mergeCell ref="N7:P7"/>
    <mergeCell ref="W19:Y19"/>
    <mergeCell ref="A20:C20"/>
    <mergeCell ref="E20:G20"/>
    <mergeCell ref="H20:J20"/>
    <mergeCell ref="K20:M20"/>
    <mergeCell ref="N20:P20"/>
    <mergeCell ref="Q20:S20"/>
    <mergeCell ref="T20:V20"/>
    <mergeCell ref="W20:Y20"/>
    <mergeCell ref="W21:Y21"/>
    <mergeCell ref="A22:C22"/>
    <mergeCell ref="E22:G22"/>
    <mergeCell ref="H22:J22"/>
    <mergeCell ref="K22:M22"/>
    <mergeCell ref="N22:P22"/>
    <mergeCell ref="Q22:S22"/>
    <mergeCell ref="T22:V22"/>
    <mergeCell ref="W22:Y22"/>
    <mergeCell ref="W23:Y23"/>
    <mergeCell ref="A24:C24"/>
    <mergeCell ref="E24:G24"/>
    <mergeCell ref="H24:J24"/>
    <mergeCell ref="K24:M24"/>
    <mergeCell ref="N24:P24"/>
    <mergeCell ref="Q24:S24"/>
    <mergeCell ref="T24:V24"/>
    <mergeCell ref="W24:Y24"/>
    <mergeCell ref="X25:Y25"/>
    <mergeCell ref="O26:T26"/>
    <mergeCell ref="U26:Y26"/>
    <mergeCell ref="O27:T27"/>
    <mergeCell ref="U27:Y27"/>
    <mergeCell ref="O28:T28"/>
    <mergeCell ref="U28:Y28"/>
    <mergeCell ref="O29:T29"/>
    <mergeCell ref="U29:Y29"/>
    <mergeCell ref="Z29:AD29"/>
    <mergeCell ref="O30:T30"/>
    <mergeCell ref="U30:Y30"/>
    <mergeCell ref="O31:T31"/>
    <mergeCell ref="U31:Y31"/>
    <mergeCell ref="A32:H32"/>
    <mergeCell ref="I32:N32"/>
    <mergeCell ref="O32:T32"/>
    <mergeCell ref="U32:Y32"/>
    <mergeCell ref="A29:H29"/>
    <mergeCell ref="O33:T33"/>
    <mergeCell ref="U33:Y33"/>
    <mergeCell ref="A34:H34"/>
    <mergeCell ref="I34:N34"/>
    <mergeCell ref="O34:T34"/>
    <mergeCell ref="U34:Y34"/>
    <mergeCell ref="I35:N35"/>
    <mergeCell ref="O35:T35"/>
    <mergeCell ref="U35:Y35"/>
    <mergeCell ref="A35:H35"/>
    <mergeCell ref="Z35:AD35"/>
    <mergeCell ref="I36:N36"/>
    <mergeCell ref="O36:T36"/>
    <mergeCell ref="U36:Y36"/>
    <mergeCell ref="Z36:AD36"/>
    <mergeCell ref="I37:N37"/>
    <mergeCell ref="O37:T37"/>
    <mergeCell ref="U37:Y37"/>
    <mergeCell ref="Z37:AD37"/>
    <mergeCell ref="O38:T38"/>
    <mergeCell ref="U38:Y38"/>
    <mergeCell ref="Z38:AD38"/>
    <mergeCell ref="I39:N39"/>
    <mergeCell ref="O39:T39"/>
    <mergeCell ref="U39:Y39"/>
    <mergeCell ref="Z39:AD39"/>
    <mergeCell ref="A40:H40"/>
    <mergeCell ref="I40:N40"/>
    <mergeCell ref="O40:T40"/>
    <mergeCell ref="U40:Y40"/>
    <mergeCell ref="Z40:AD40"/>
    <mergeCell ref="O41:T41"/>
    <mergeCell ref="U41:Y41"/>
    <mergeCell ref="Z41:AD41"/>
    <mergeCell ref="O42:T42"/>
    <mergeCell ref="U42:Y42"/>
    <mergeCell ref="Z42:AD42"/>
    <mergeCell ref="O43:T43"/>
    <mergeCell ref="U43:Y43"/>
    <mergeCell ref="Z43:AD43"/>
    <mergeCell ref="O44:T44"/>
    <mergeCell ref="U44:Y44"/>
    <mergeCell ref="Z44:AD44"/>
    <mergeCell ref="O45:T45"/>
    <mergeCell ref="U45:Y45"/>
    <mergeCell ref="Z45:AD45"/>
    <mergeCell ref="O46:T46"/>
    <mergeCell ref="U46:Y46"/>
    <mergeCell ref="Z46:AD46"/>
    <mergeCell ref="O47:T47"/>
    <mergeCell ref="U47:Y47"/>
    <mergeCell ref="A50:E50"/>
    <mergeCell ref="A51:E51"/>
    <mergeCell ref="F51:H51"/>
    <mergeCell ref="O51:T51"/>
    <mergeCell ref="U51:Y51"/>
    <mergeCell ref="A53:I53"/>
    <mergeCell ref="I54:L54"/>
    <mergeCell ref="A54:H54"/>
    <mergeCell ref="A72:H72"/>
    <mergeCell ref="I72:N72"/>
    <mergeCell ref="A73:H73"/>
    <mergeCell ref="I73:N73"/>
    <mergeCell ref="A74:H74"/>
    <mergeCell ref="I74:N74"/>
    <mergeCell ref="A75:H75"/>
    <mergeCell ref="I75:N75"/>
    <mergeCell ref="A68:H68"/>
    <mergeCell ref="I68:L68"/>
    <mergeCell ref="A76:H76"/>
    <mergeCell ref="I76:N76"/>
    <mergeCell ref="A77:H77"/>
    <mergeCell ref="I77:N77"/>
    <mergeCell ref="A78:H78"/>
    <mergeCell ref="I78:N78"/>
    <mergeCell ref="A79:H79"/>
    <mergeCell ref="I79:N79"/>
    <mergeCell ref="A80:H80"/>
    <mergeCell ref="I80:N80"/>
    <mergeCell ref="A81:H81"/>
    <mergeCell ref="I81:N81"/>
    <mergeCell ref="A82:H82"/>
    <mergeCell ref="I82:N82"/>
    <mergeCell ref="A83:H83"/>
    <mergeCell ref="I83:N83"/>
    <mergeCell ref="A84:H84"/>
    <mergeCell ref="I84:N84"/>
    <mergeCell ref="A85:H85"/>
    <mergeCell ref="I85:N85"/>
    <mergeCell ref="A86:H86"/>
    <mergeCell ref="I86:N86"/>
    <mergeCell ref="A93:H93"/>
    <mergeCell ref="I93:V93"/>
    <mergeCell ref="A94:H94"/>
    <mergeCell ref="I94:V94"/>
    <mergeCell ref="A95:H95"/>
    <mergeCell ref="I95:V95"/>
    <mergeCell ref="A96:H96"/>
    <mergeCell ref="I96:V96"/>
    <mergeCell ref="A88:V88"/>
    <mergeCell ref="A89:H89"/>
    <mergeCell ref="I89:V89"/>
    <mergeCell ref="A90:H90"/>
    <mergeCell ref="I90:V90"/>
    <mergeCell ref="A91:H91"/>
    <mergeCell ref="I91:V91"/>
    <mergeCell ref="A92:H92"/>
    <mergeCell ref="I92:V92"/>
  </mergeCells>
  <phoneticPr fontId="1"/>
  <dataValidations count="1">
    <dataValidation type="list" allowBlank="1" showInputMessage="1" showErrorMessage="1" sqref="I4:O4" xr:uid="{867E752E-6A23-4CC3-9F79-8E9F8F516BDC}">
      <formula1>"10.90,10.72,10.68,10.54,10.45,10.27,10.14,10"</formula1>
    </dataValidation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71"/>
  <sheetViews>
    <sheetView showGridLines="0" tabSelected="1" view="pageBreakPreview" zoomScaleSheetLayoutView="100" workbookViewId="0">
      <selection activeCell="A45" sqref="A45:Q45"/>
    </sheetView>
  </sheetViews>
  <sheetFormatPr defaultColWidth="9" defaultRowHeight="13" x14ac:dyDescent="0.2"/>
  <cols>
    <col min="1" max="40" width="2.90625" customWidth="1"/>
    <col min="41" max="57" width="2.6328125" customWidth="1"/>
    <col min="58" max="84" width="2.453125" customWidth="1"/>
  </cols>
  <sheetData>
    <row r="1" spans="1:39" ht="10" customHeight="1" x14ac:dyDescent="0.2"/>
    <row r="2" spans="1:39" ht="10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U2" s="92" t="s">
        <v>39</v>
      </c>
      <c r="V2" s="92"/>
      <c r="W2" s="92"/>
      <c r="X2" s="92"/>
      <c r="Y2" s="303">
        <f ca="1">TODAY()</f>
        <v>44979</v>
      </c>
      <c r="Z2" s="303"/>
      <c r="AA2" s="303"/>
      <c r="AB2" s="303"/>
      <c r="AC2" s="303"/>
      <c r="AD2" s="303"/>
      <c r="AE2" s="303"/>
      <c r="AF2" s="303"/>
      <c r="AG2" s="303"/>
      <c r="AH2" s="303"/>
      <c r="AI2" s="45"/>
    </row>
    <row r="3" spans="1:39" ht="10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U3" s="92"/>
      <c r="V3" s="92"/>
      <c r="W3" s="92"/>
      <c r="X3" s="92"/>
      <c r="Y3" s="303"/>
      <c r="Z3" s="303"/>
      <c r="AA3" s="303"/>
      <c r="AB3" s="303"/>
      <c r="AC3" s="303"/>
      <c r="AD3" s="303"/>
      <c r="AE3" s="303"/>
      <c r="AF3" s="303"/>
      <c r="AG3" s="303"/>
      <c r="AH3" s="303"/>
      <c r="AI3" s="45"/>
    </row>
    <row r="4" spans="1:39" ht="14.2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</row>
    <row r="5" spans="1:39" ht="14.2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Y5" s="45"/>
      <c r="Z5" t="s">
        <v>175</v>
      </c>
      <c r="AB5" s="304" t="s">
        <v>176</v>
      </c>
      <c r="AC5" s="304"/>
      <c r="AD5" s="304"/>
      <c r="AE5" s="304"/>
      <c r="AF5" s="304"/>
      <c r="AG5" s="45"/>
      <c r="AH5" s="45"/>
      <c r="AI5" s="45"/>
    </row>
    <row r="6" spans="1:39" x14ac:dyDescent="0.2">
      <c r="Z6" t="s">
        <v>87</v>
      </c>
    </row>
    <row r="7" spans="1:39" x14ac:dyDescent="0.2">
      <c r="A7" s="24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6" t="s">
        <v>35</v>
      </c>
      <c r="M7" s="246"/>
      <c r="Z7" s="92" t="s">
        <v>177</v>
      </c>
      <c r="AA7" s="92"/>
      <c r="AB7" t="s">
        <v>178</v>
      </c>
      <c r="AC7" s="92" t="s">
        <v>176</v>
      </c>
      <c r="AD7" s="92"/>
      <c r="AE7" t="s">
        <v>179</v>
      </c>
    </row>
    <row r="8" spans="1:39" ht="13.5" thickBot="1" x14ac:dyDescent="0.25">
      <c r="A8" s="177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80"/>
      <c r="M8" s="180"/>
      <c r="Z8" s="305" t="s">
        <v>157</v>
      </c>
      <c r="AA8" s="305"/>
      <c r="AB8" t="s">
        <v>88</v>
      </c>
    </row>
    <row r="9" spans="1:39" x14ac:dyDescent="0.2">
      <c r="Z9" s="305" t="s">
        <v>158</v>
      </c>
      <c r="AA9" s="305"/>
      <c r="AB9" t="s">
        <v>88</v>
      </c>
      <c r="AL9" s="18" t="s">
        <v>72</v>
      </c>
    </row>
    <row r="10" spans="1:39" ht="13.5" thickBot="1" x14ac:dyDescent="0.25">
      <c r="AL10" s="18" t="s">
        <v>72</v>
      </c>
    </row>
    <row r="11" spans="1:39" ht="13.15" customHeight="1" x14ac:dyDescent="0.2">
      <c r="A11" s="194" t="s">
        <v>41</v>
      </c>
      <c r="B11" s="195"/>
      <c r="C11" s="195"/>
      <c r="D11" s="196"/>
      <c r="E11" s="194" t="s">
        <v>31</v>
      </c>
      <c r="F11" s="195"/>
      <c r="G11" s="232"/>
      <c r="H11" s="312"/>
      <c r="I11" s="313"/>
      <c r="J11" s="238" t="s">
        <v>86</v>
      </c>
      <c r="K11" s="239"/>
      <c r="L11" s="239"/>
      <c r="M11" s="239"/>
      <c r="N11" s="240"/>
      <c r="O11" s="306"/>
      <c r="P11" s="226"/>
      <c r="Q11" s="238" t="s">
        <v>156</v>
      </c>
      <c r="R11" s="239"/>
      <c r="S11" s="239"/>
      <c r="T11" s="239"/>
      <c r="U11" s="240"/>
      <c r="V11" s="306"/>
      <c r="W11" s="226"/>
      <c r="X11" s="238" t="s">
        <v>174</v>
      </c>
      <c r="Y11" s="239"/>
      <c r="Z11" s="239"/>
      <c r="AA11" s="239"/>
      <c r="AB11" s="239"/>
      <c r="AC11" s="308"/>
      <c r="AD11" s="309"/>
      <c r="AM11" s="18" t="s">
        <v>73</v>
      </c>
    </row>
    <row r="12" spans="1:39" ht="13.5" customHeight="1" thickBot="1" x14ac:dyDescent="0.25">
      <c r="A12" s="197"/>
      <c r="B12" s="198"/>
      <c r="C12" s="198"/>
      <c r="D12" s="199"/>
      <c r="E12" s="197"/>
      <c r="F12" s="198"/>
      <c r="G12" s="233"/>
      <c r="H12" s="314"/>
      <c r="I12" s="315"/>
      <c r="J12" s="241"/>
      <c r="K12" s="242"/>
      <c r="L12" s="242"/>
      <c r="M12" s="242"/>
      <c r="N12" s="243"/>
      <c r="O12" s="307"/>
      <c r="P12" s="228"/>
      <c r="Q12" s="241"/>
      <c r="R12" s="242"/>
      <c r="S12" s="242"/>
      <c r="T12" s="242"/>
      <c r="U12" s="243"/>
      <c r="V12" s="307"/>
      <c r="W12" s="228"/>
      <c r="X12" s="241"/>
      <c r="Y12" s="242"/>
      <c r="Z12" s="242"/>
      <c r="AA12" s="242"/>
      <c r="AB12" s="242"/>
      <c r="AC12" s="310"/>
      <c r="AD12" s="311"/>
    </row>
    <row r="13" spans="1:39" ht="13.5" customHeight="1" x14ac:dyDescent="0.2">
      <c r="A13" s="194" t="s">
        <v>92</v>
      </c>
      <c r="B13" s="195"/>
      <c r="C13" s="195"/>
      <c r="D13" s="196"/>
      <c r="E13" s="194" t="s">
        <v>155</v>
      </c>
      <c r="F13" s="195"/>
      <c r="G13" s="195"/>
      <c r="H13" s="232"/>
      <c r="I13" s="234"/>
      <c r="J13" s="235"/>
      <c r="K13" s="238" t="s">
        <v>93</v>
      </c>
      <c r="L13" s="239"/>
      <c r="M13" s="239"/>
      <c r="N13" s="240"/>
      <c r="O13" s="234"/>
      <c r="P13" s="235"/>
      <c r="Q13" s="238" t="s">
        <v>94</v>
      </c>
      <c r="R13" s="239"/>
      <c r="S13" s="239"/>
      <c r="T13" s="240"/>
      <c r="U13" s="234"/>
      <c r="V13" s="235"/>
      <c r="AL13" s="18" t="s">
        <v>99</v>
      </c>
    </row>
    <row r="14" spans="1:39" ht="13.5" customHeight="1" thickBot="1" x14ac:dyDescent="0.25">
      <c r="A14" s="197"/>
      <c r="B14" s="198"/>
      <c r="C14" s="198"/>
      <c r="D14" s="199"/>
      <c r="E14" s="197"/>
      <c r="F14" s="198"/>
      <c r="G14" s="198"/>
      <c r="H14" s="233"/>
      <c r="I14" s="236"/>
      <c r="J14" s="237"/>
      <c r="K14" s="241"/>
      <c r="L14" s="242"/>
      <c r="M14" s="242"/>
      <c r="N14" s="243"/>
      <c r="O14" s="236"/>
      <c r="P14" s="237"/>
      <c r="Q14" s="241"/>
      <c r="R14" s="242"/>
      <c r="S14" s="242"/>
      <c r="T14" s="243"/>
      <c r="U14" s="236"/>
      <c r="V14" s="237"/>
    </row>
    <row r="15" spans="1:39" ht="13.5" customHeight="1" x14ac:dyDescent="0.2">
      <c r="A15" s="194" t="s">
        <v>92</v>
      </c>
      <c r="B15" s="195"/>
      <c r="C15" s="195"/>
      <c r="D15" s="196"/>
      <c r="E15" s="194" t="s">
        <v>159</v>
      </c>
      <c r="F15" s="195"/>
      <c r="G15" s="195"/>
      <c r="H15" s="195"/>
      <c r="I15" s="195"/>
      <c r="J15" s="195"/>
      <c r="K15" s="195"/>
      <c r="L15" s="195"/>
      <c r="M15" s="195"/>
      <c r="N15" s="232"/>
      <c r="O15" s="234"/>
      <c r="P15" s="235"/>
      <c r="Q15" s="217" t="s">
        <v>100</v>
      </c>
      <c r="R15" s="218"/>
      <c r="S15" s="218"/>
      <c r="T15" s="316"/>
      <c r="U15" s="234"/>
      <c r="V15" s="235"/>
      <c r="W15" s="4"/>
      <c r="X15" s="4"/>
      <c r="Y15" s="4"/>
    </row>
    <row r="16" spans="1:39" ht="13.5" customHeight="1" thickBot="1" x14ac:dyDescent="0.25">
      <c r="A16" s="197"/>
      <c r="B16" s="198"/>
      <c r="C16" s="198"/>
      <c r="D16" s="199"/>
      <c r="E16" s="197"/>
      <c r="F16" s="198"/>
      <c r="G16" s="198"/>
      <c r="H16" s="198"/>
      <c r="I16" s="198"/>
      <c r="J16" s="198"/>
      <c r="K16" s="198"/>
      <c r="L16" s="198"/>
      <c r="M16" s="198"/>
      <c r="N16" s="233"/>
      <c r="O16" s="236"/>
      <c r="P16" s="237"/>
      <c r="Q16" s="220"/>
      <c r="R16" s="221"/>
      <c r="S16" s="221"/>
      <c r="T16" s="317"/>
      <c r="U16" s="236"/>
      <c r="V16" s="237"/>
      <c r="W16" s="4"/>
      <c r="X16" s="4"/>
      <c r="Y16" s="4"/>
    </row>
    <row r="17" spans="1:38" ht="13.5" customHeight="1" x14ac:dyDescent="0.2">
      <c r="A17" s="238" t="s">
        <v>31</v>
      </c>
      <c r="B17" s="239"/>
      <c r="C17" s="239"/>
      <c r="D17" s="256"/>
      <c r="E17" s="217" t="s">
        <v>42</v>
      </c>
      <c r="F17" s="218"/>
      <c r="G17" s="218"/>
      <c r="H17" s="219"/>
      <c r="I17" s="174"/>
      <c r="J17" s="175"/>
      <c r="K17" s="178" t="s">
        <v>43</v>
      </c>
      <c r="L17" s="179"/>
      <c r="M17" s="217" t="s">
        <v>44</v>
      </c>
      <c r="N17" s="218"/>
      <c r="O17" s="218"/>
      <c r="P17" s="219"/>
      <c r="Q17" s="174"/>
      <c r="R17" s="175"/>
      <c r="S17" s="178" t="s">
        <v>40</v>
      </c>
      <c r="T17" s="179"/>
      <c r="Y17" s="245"/>
      <c r="Z17" s="245"/>
      <c r="AE17" s="246" t="str">
        <f>IF(Y17,Y17+1,"")</f>
        <v/>
      </c>
      <c r="AF17" s="246"/>
      <c r="AJ17" s="4"/>
    </row>
    <row r="18" spans="1:38" ht="13.5" customHeight="1" thickBot="1" x14ac:dyDescent="0.25">
      <c r="A18" s="241"/>
      <c r="B18" s="242"/>
      <c r="C18" s="242"/>
      <c r="D18" s="257"/>
      <c r="E18" s="220"/>
      <c r="F18" s="221"/>
      <c r="G18" s="221"/>
      <c r="H18" s="94"/>
      <c r="I18" s="176"/>
      <c r="J18" s="177"/>
      <c r="K18" s="180"/>
      <c r="L18" s="181"/>
      <c r="M18" s="220"/>
      <c r="N18" s="221"/>
      <c r="O18" s="221"/>
      <c r="P18" s="94"/>
      <c r="Q18" s="176"/>
      <c r="R18" s="177"/>
      <c r="S18" s="180"/>
      <c r="T18" s="181"/>
      <c r="U18" s="247" t="s">
        <v>10</v>
      </c>
      <c r="V18" s="92"/>
      <c r="W18" s="92"/>
      <c r="X18" s="92"/>
      <c r="Y18" s="245"/>
      <c r="Z18" s="245"/>
      <c r="AA18" s="248" t="s">
        <v>45</v>
      </c>
      <c r="AB18" s="248"/>
      <c r="AC18" s="248"/>
      <c r="AD18" s="248"/>
      <c r="AE18" s="246"/>
      <c r="AF18" s="246"/>
      <c r="AG18" s="244" t="s">
        <v>46</v>
      </c>
      <c r="AH18" s="244"/>
      <c r="AI18" s="244"/>
      <c r="AJ18" s="4"/>
    </row>
    <row r="19" spans="1:38" ht="13.5" customHeight="1" x14ac:dyDescent="0.2">
      <c r="A19" s="217" t="s">
        <v>48</v>
      </c>
      <c r="B19" s="218"/>
      <c r="C19" s="218"/>
      <c r="D19" s="219"/>
      <c r="E19" s="229" t="s">
        <v>68</v>
      </c>
      <c r="F19" s="230"/>
      <c r="G19" s="230"/>
      <c r="H19" s="230"/>
      <c r="I19" s="230"/>
      <c r="J19" s="231"/>
      <c r="K19" s="225"/>
      <c r="L19" s="226"/>
      <c r="M19" s="217" t="s">
        <v>47</v>
      </c>
      <c r="N19" s="218"/>
      <c r="O19" s="218"/>
      <c r="P19" s="219"/>
      <c r="Q19" s="174"/>
      <c r="R19" s="175"/>
      <c r="S19" s="178" t="s">
        <v>40</v>
      </c>
      <c r="T19" s="179"/>
      <c r="Y19" s="245"/>
      <c r="Z19" s="245"/>
      <c r="AE19" s="246" t="str">
        <f t="shared" ref="AE19" si="0">IF(Y19,Y19+1,"")</f>
        <v/>
      </c>
      <c r="AF19" s="246"/>
    </row>
    <row r="20" spans="1:38" ht="13.5" customHeight="1" thickBot="1" x14ac:dyDescent="0.25">
      <c r="A20" s="220"/>
      <c r="B20" s="221"/>
      <c r="C20" s="221"/>
      <c r="D20" s="94"/>
      <c r="E20" s="222" t="s">
        <v>49</v>
      </c>
      <c r="F20" s="223"/>
      <c r="G20" s="223"/>
      <c r="H20" s="223"/>
      <c r="I20" s="223"/>
      <c r="J20" s="224"/>
      <c r="K20" s="227"/>
      <c r="L20" s="228"/>
      <c r="M20" s="220"/>
      <c r="N20" s="221"/>
      <c r="O20" s="221"/>
      <c r="P20" s="94"/>
      <c r="Q20" s="176"/>
      <c r="R20" s="177"/>
      <c r="S20" s="180"/>
      <c r="T20" s="181"/>
      <c r="U20" s="247" t="s">
        <v>10</v>
      </c>
      <c r="V20" s="92"/>
      <c r="W20" s="92"/>
      <c r="X20" s="92"/>
      <c r="Y20" s="245"/>
      <c r="Z20" s="245"/>
      <c r="AA20" s="248" t="s">
        <v>45</v>
      </c>
      <c r="AB20" s="248"/>
      <c r="AC20" s="248"/>
      <c r="AD20" s="248"/>
      <c r="AE20" s="246"/>
      <c r="AF20" s="246"/>
      <c r="AG20" s="244" t="s">
        <v>46</v>
      </c>
      <c r="AH20" s="244"/>
      <c r="AI20" s="244"/>
    </row>
    <row r="21" spans="1:38" ht="13.5" customHeight="1" x14ac:dyDescent="0.2">
      <c r="A21" s="217" t="s">
        <v>83</v>
      </c>
      <c r="B21" s="218"/>
      <c r="C21" s="218"/>
      <c r="D21" s="219"/>
      <c r="E21" s="211">
        <v>90</v>
      </c>
      <c r="F21" s="212"/>
      <c r="G21" s="212"/>
      <c r="H21" s="212"/>
      <c r="I21" s="212"/>
      <c r="J21" s="212"/>
      <c r="K21" s="212" t="s">
        <v>84</v>
      </c>
      <c r="L21" s="215"/>
      <c r="M21" s="217" t="s">
        <v>69</v>
      </c>
      <c r="N21" s="218"/>
      <c r="O21" s="218"/>
      <c r="P21" s="219"/>
      <c r="Q21" s="174"/>
      <c r="R21" s="175"/>
      <c r="S21" s="178" t="s">
        <v>70</v>
      </c>
      <c r="T21" s="179"/>
      <c r="Y21" s="245"/>
      <c r="Z21" s="245"/>
      <c r="AE21" s="246" t="str">
        <f t="shared" ref="AE21" si="1">IF(Y21,Y21+1,"")</f>
        <v/>
      </c>
      <c r="AF21" s="246"/>
    </row>
    <row r="22" spans="1:38" ht="13.5" customHeight="1" thickBot="1" x14ac:dyDescent="0.25">
      <c r="A22" s="220"/>
      <c r="B22" s="221"/>
      <c r="C22" s="221"/>
      <c r="D22" s="94"/>
      <c r="E22" s="213"/>
      <c r="F22" s="214"/>
      <c r="G22" s="214"/>
      <c r="H22" s="214"/>
      <c r="I22" s="214"/>
      <c r="J22" s="214"/>
      <c r="K22" s="214"/>
      <c r="L22" s="216"/>
      <c r="M22" s="220"/>
      <c r="N22" s="221"/>
      <c r="O22" s="221"/>
      <c r="P22" s="94"/>
      <c r="Q22" s="176"/>
      <c r="R22" s="177"/>
      <c r="S22" s="180"/>
      <c r="T22" s="181"/>
      <c r="U22" s="220" t="s">
        <v>10</v>
      </c>
      <c r="V22" s="221"/>
      <c r="W22" s="221"/>
      <c r="X22" s="221"/>
      <c r="Y22" s="177"/>
      <c r="Z22" s="177"/>
      <c r="AA22" s="192" t="s">
        <v>45</v>
      </c>
      <c r="AB22" s="192"/>
      <c r="AC22" s="192"/>
      <c r="AD22" s="192"/>
      <c r="AE22" s="180"/>
      <c r="AF22" s="180"/>
      <c r="AG22" s="242" t="s">
        <v>46</v>
      </c>
      <c r="AH22" s="242"/>
      <c r="AI22" s="242"/>
    </row>
    <row r="23" spans="1:38" ht="13" customHeight="1" x14ac:dyDescent="0.2">
      <c r="A23" s="175" t="s">
        <v>50</v>
      </c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</row>
    <row r="24" spans="1:38" ht="13" customHeight="1" thickBot="1" x14ac:dyDescent="0.25">
      <c r="A24" s="177"/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</row>
    <row r="25" spans="1:38" x14ac:dyDescent="0.2">
      <c r="M25" t="s">
        <v>51</v>
      </c>
      <c r="N25" s="202">
        <f ca="1">TODAY()</f>
        <v>44979</v>
      </c>
      <c r="O25" s="202"/>
      <c r="P25" s="202"/>
      <c r="Q25" s="202"/>
      <c r="R25" s="201"/>
      <c r="S25" s="201"/>
      <c r="T25" s="203" t="s">
        <v>90</v>
      </c>
      <c r="U25" s="203"/>
      <c r="V25" s="203"/>
      <c r="W25" t="s">
        <v>52</v>
      </c>
      <c r="AL25" s="18" t="s">
        <v>91</v>
      </c>
    </row>
    <row r="26" spans="1:38" ht="13.5" thickBot="1" x14ac:dyDescent="0.25"/>
    <row r="27" spans="1:38" ht="13.5" thickBot="1" x14ac:dyDescent="0.25">
      <c r="A27" s="53" t="s">
        <v>53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5"/>
      <c r="P27" s="64" t="s">
        <v>76</v>
      </c>
      <c r="Q27" s="71"/>
      <c r="R27" s="71"/>
      <c r="S27" s="71"/>
      <c r="T27" s="71"/>
      <c r="U27" s="71"/>
      <c r="V27" s="71"/>
      <c r="W27" s="71"/>
      <c r="X27" s="210"/>
      <c r="AA27" s="64" t="s">
        <v>75</v>
      </c>
      <c r="AB27" s="71"/>
      <c r="AC27" s="71"/>
      <c r="AD27" s="71"/>
      <c r="AE27" s="71"/>
      <c r="AF27" s="71"/>
      <c r="AG27" s="71"/>
      <c r="AH27" s="71"/>
      <c r="AI27" s="210"/>
    </row>
    <row r="28" spans="1:38" ht="13.15" customHeight="1" x14ac:dyDescent="0.2">
      <c r="A28" s="258" t="str">
        <f>IF(K19&gt;0,CHOOSE(K19,Z64,AD51+Z64),"")</f>
        <v/>
      </c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60"/>
      <c r="P28" s="200" t="str">
        <f>IF(H11&gt;0,CHOOSE(H11,'料金、単位一覧'!$I$92,'料金、単位一覧'!$I$93,'料金、単位一覧'!$I$94,'料金、単位一覧'!$I$95,'料金、単位一覧'!$I$96),"")</f>
        <v/>
      </c>
      <c r="Q28" s="123"/>
      <c r="R28" s="123"/>
      <c r="S28" s="123"/>
      <c r="T28" s="123"/>
      <c r="U28" s="123"/>
      <c r="V28" s="123"/>
      <c r="W28" s="123"/>
      <c r="X28" s="72"/>
      <c r="AA28" s="190"/>
      <c r="AB28" s="123"/>
      <c r="AC28" s="123"/>
      <c r="AD28" s="123"/>
      <c r="AE28" s="123"/>
      <c r="AF28" s="123"/>
      <c r="AG28" s="123"/>
      <c r="AH28" s="123"/>
      <c r="AI28" s="72"/>
    </row>
    <row r="29" spans="1:38" ht="13.5" customHeight="1" thickBot="1" x14ac:dyDescent="0.25">
      <c r="A29" s="261"/>
      <c r="B29" s="262"/>
      <c r="C29" s="262"/>
      <c r="D29" s="262"/>
      <c r="E29" s="262"/>
      <c r="F29" s="262"/>
      <c r="G29" s="262"/>
      <c r="H29" s="262"/>
      <c r="I29" s="262"/>
      <c r="J29" s="262"/>
      <c r="K29" s="262"/>
      <c r="L29" s="262"/>
      <c r="M29" s="263"/>
      <c r="P29" s="191"/>
      <c r="Q29" s="192"/>
      <c r="R29" s="192"/>
      <c r="S29" s="192"/>
      <c r="T29" s="192"/>
      <c r="U29" s="192"/>
      <c r="V29" s="192"/>
      <c r="W29" s="192"/>
      <c r="X29" s="193"/>
      <c r="AA29" s="191"/>
      <c r="AB29" s="192"/>
      <c r="AC29" s="192"/>
      <c r="AD29" s="192"/>
      <c r="AE29" s="192"/>
      <c r="AF29" s="192"/>
      <c r="AG29" s="192"/>
      <c r="AH29" s="192"/>
      <c r="AI29" s="193"/>
    </row>
    <row r="30" spans="1:38" ht="13.15" customHeight="1" x14ac:dyDescent="0.2">
      <c r="AA30" s="194" t="s">
        <v>3</v>
      </c>
      <c r="AB30" s="195"/>
      <c r="AC30" s="195"/>
      <c r="AD30" s="195"/>
      <c r="AE30" s="196"/>
      <c r="AF30" s="204">
        <f>'料金、単位一覧'!I4</f>
        <v>10</v>
      </c>
      <c r="AG30" s="205"/>
      <c r="AH30" s="205"/>
      <c r="AI30" s="206"/>
    </row>
    <row r="31" spans="1:38" ht="13.5" customHeight="1" thickBot="1" x14ac:dyDescent="0.25">
      <c r="AA31" s="197"/>
      <c r="AB31" s="198"/>
      <c r="AC31" s="198"/>
      <c r="AD31" s="198"/>
      <c r="AE31" s="199"/>
      <c r="AF31" s="207"/>
      <c r="AG31" s="208"/>
      <c r="AH31" s="208"/>
      <c r="AI31" s="209"/>
    </row>
    <row r="32" spans="1:38" ht="18.75" customHeight="1" thickBot="1" x14ac:dyDescent="0.25">
      <c r="A32" s="249" t="s">
        <v>54</v>
      </c>
      <c r="B32" s="250"/>
      <c r="C32" s="250"/>
      <c r="D32" s="250"/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250"/>
      <c r="P32" s="250"/>
      <c r="Q32" s="250"/>
      <c r="R32" s="250" t="s">
        <v>26</v>
      </c>
      <c r="S32" s="250"/>
      <c r="T32" s="250"/>
      <c r="U32" s="250"/>
      <c r="V32" s="250" t="s">
        <v>55</v>
      </c>
      <c r="W32" s="250"/>
      <c r="X32" s="250"/>
      <c r="Y32" s="250"/>
      <c r="Z32" s="251" t="s">
        <v>56</v>
      </c>
      <c r="AA32" s="252"/>
      <c r="AB32" s="252"/>
      <c r="AC32" s="252"/>
      <c r="AD32" s="253" t="s">
        <v>12</v>
      </c>
      <c r="AE32" s="254"/>
      <c r="AF32" s="254"/>
      <c r="AG32" s="254"/>
      <c r="AH32" s="254"/>
      <c r="AI32" s="255"/>
    </row>
    <row r="33" spans="1:68" s="6" customFormat="1" ht="17.149999999999999" customHeight="1" x14ac:dyDescent="0.2">
      <c r="A33" s="14" t="s">
        <v>57</v>
      </c>
      <c r="B33" s="265" t="s">
        <v>170</v>
      </c>
      <c r="C33" s="265"/>
      <c r="D33" s="265"/>
      <c r="E33" s="265"/>
      <c r="F33" s="265"/>
      <c r="G33" s="265"/>
      <c r="H33" s="265"/>
      <c r="I33" s="15" t="str">
        <f>IF(Y17&gt;0,CHOOSE(Y17,"",2,1,2,3,4,5,6,7,7,7,7,7),"")</f>
        <v/>
      </c>
      <c r="J33" s="15" t="str">
        <f>IF(Q17&gt;0,$H$11,"")</f>
        <v/>
      </c>
      <c r="K33" s="264" t="str">
        <f>IF(Y17&gt;1,CHOOSE(Y17,"","時減","","","","","","","延","延","延","延","延"),"")</f>
        <v/>
      </c>
      <c r="L33" s="264"/>
      <c r="M33" s="16" t="str">
        <f>IF(Y17&gt;8,CHOOSE(Y17,,,,,,,,,1,2,3,4,5),"")</f>
        <v/>
      </c>
      <c r="N33" s="16"/>
      <c r="O33" s="16"/>
      <c r="P33" s="16"/>
      <c r="Q33" s="17"/>
      <c r="R33" s="130" t="str">
        <f>IF(Q17&gt;0,CHOOSE(Y17,"",CHOOSE(J33,'料金、単位一覧'!$E$20,'料金、単位一覧'!$E$21,'料金、単位一覧'!$E$22,'料金、単位一覧'!$E$23,'料金、単位一覧'!$E$24),CHOOSE(J33,'料金、単位一覧'!$H$20,'料金、単位一覧'!$H$21,'料金、単位一覧'!$H$22,'料金、単位一覧'!$H$23,'料金、単位一覧'!$H$24),CHOOSE(J33,'料金、単位一覧'!$K$20,'料金、単位一覧'!$K$21,'料金、単位一覧'!$K$22,'料金、単位一覧'!$K$23,'料金、単位一覧'!$K$24),CHOOSE(J33,'料金、単位一覧'!$N$20,'料金、単位一覧'!$N$21,'料金、単位一覧'!$N$22,'料金、単位一覧'!$N$23,'料金、単位一覧'!$N$24),CHOOSE(J33,'料金、単位一覧'!$Q$20,'料金、単位一覧'!$Q$21,'料金、単位一覧'!$Q$22,'料金、単位一覧'!$Q$23,'料金、単位一覧'!$Q$24),CHOOSE(J33,'料金、単位一覧'!$T$20,'料金、単位一覧'!$T$21,'料金、単位一覧'!$T$22,'料金、単位一覧'!$T$23,'料金、単位一覧'!$T$24),CHOOSE(J33,'料金、単位一覧'!$W$20,'料金、単位一覧'!$W$21,'料金、単位一覧'!$W$22,'料金、単位一覧'!$W$23,'料金、単位一覧'!$W$24),CHOOSE(J33,'料金、単位一覧'!$W$20+50,'料金、単位一覧'!$W$21+50,'料金、単位一覧'!$W$22+50,'料金、単位一覧'!$W$23+50,'料金、単位一覧'!$W$24+50),CHOOSE(J33,'料金、単位一覧'!$W$20+100,'料金、単位一覧'!$W$21+100,'料金、単位一覧'!$W$22+100,'料金、単位一覧'!$W$23+100,'料金、単位一覧'!$W$24+100),CHOOSE(J33,'料金、単位一覧'!$W$20+150,'料金、単位一覧'!$W$21+150,'料金、単位一覧'!$W$22+150,'料金、単位一覧'!$W$23+150,'料金、単位一覧'!$W$24+150),CHOOSE(J33,'料金、単位一覧'!$W$20+200,'料金、単位一覧'!$W$21+200,'料金、単位一覧'!$W$22+200,'料金、単位一覧'!$W$23+200,'料金、単位一覧'!$W$24+200),CHOOSE(J33,'料金、単位一覧'!$W$20+250,'料金、単位一覧'!$W$21+250,'料金、単位一覧'!$W$22+250,'料金、単位一覧'!$W$23+250,'料金、単位一覧'!$W$24+250)),"")</f>
        <v/>
      </c>
      <c r="S33" s="130"/>
      <c r="T33" s="130"/>
      <c r="U33" s="130"/>
      <c r="V33" s="130" t="str">
        <f>IF(Q17&gt;0,Q17,"")</f>
        <v/>
      </c>
      <c r="W33" s="130"/>
      <c r="X33" s="130"/>
      <c r="Y33" s="130"/>
      <c r="Z33" s="163" t="str">
        <f>IFERROR(IF($H$11&gt;0,(R33*V33),""),"")</f>
        <v/>
      </c>
      <c r="AA33" s="163"/>
      <c r="AB33" s="163"/>
      <c r="AC33" s="164"/>
      <c r="AD33" s="139" t="str">
        <f>IF(SUM(Z33:AC46)&gt;0,TRUNC(SUM(Z33:AC46)*AF30)-TRUNC(TRUNC(SUM(Z33:AC46)*AF30)*(E21/100)),"")</f>
        <v/>
      </c>
      <c r="AE33" s="140"/>
      <c r="AF33" s="140"/>
      <c r="AG33" s="140"/>
      <c r="AH33" s="140"/>
      <c r="AI33" s="141"/>
      <c r="BL33" s="99"/>
      <c r="BM33" s="99"/>
      <c r="BN33" s="99"/>
      <c r="BO33" s="99"/>
      <c r="BP33" s="99"/>
    </row>
    <row r="34" spans="1:68" s="6" customFormat="1" ht="17.149999999999999" customHeight="1" x14ac:dyDescent="0.2">
      <c r="A34" s="11" t="s">
        <v>58</v>
      </c>
      <c r="B34" s="157" t="s">
        <v>170</v>
      </c>
      <c r="C34" s="157"/>
      <c r="D34" s="157"/>
      <c r="E34" s="157"/>
      <c r="F34" s="157"/>
      <c r="G34" s="157"/>
      <c r="H34" s="157"/>
      <c r="I34" s="7" t="str">
        <f>IF(Y19,CHOOSE(Y19,"",2,1,2,3,4,5,6,7,7,7,7,7),"")</f>
        <v/>
      </c>
      <c r="J34" s="7" t="str">
        <f>IF(Q19&gt;0,$H$11,"")</f>
        <v/>
      </c>
      <c r="K34" s="173" t="str">
        <f>IF(Y19&gt;1,CHOOSE(Y19,"","時減","","","","","","","延","延","延","延","延"),"")</f>
        <v/>
      </c>
      <c r="L34" s="173"/>
      <c r="M34" s="8" t="str">
        <f>IF(Y19&gt;8,CHOOSE(Y19,,,,,,,,,1,2,3,4,5),"")</f>
        <v/>
      </c>
      <c r="N34" s="8"/>
      <c r="O34" s="8"/>
      <c r="P34" s="8"/>
      <c r="Q34" s="9"/>
      <c r="R34" s="130" t="str">
        <f>IF(Q19&gt;0,CHOOSE(Y19,"",CHOOSE(J34,'料金、単位一覧'!$E$20,'料金、単位一覧'!$E$21,'料金、単位一覧'!$E$22,'料金、単位一覧'!$E$23,'料金、単位一覧'!$E$24),CHOOSE(J34,'料金、単位一覧'!$H$20,'料金、単位一覧'!$H$21,'料金、単位一覧'!$H$22,'料金、単位一覧'!$H$23,'料金、単位一覧'!$H$24),CHOOSE(J34,'料金、単位一覧'!$K$20,'料金、単位一覧'!$K$21,'料金、単位一覧'!$K$22,'料金、単位一覧'!$K$23,'料金、単位一覧'!$K$24),CHOOSE(J34,'料金、単位一覧'!$N$20,'料金、単位一覧'!$N$21,'料金、単位一覧'!$N$22,'料金、単位一覧'!$N$23,'料金、単位一覧'!$N$24),CHOOSE(J34,'料金、単位一覧'!$Q$20,'料金、単位一覧'!$Q$21,'料金、単位一覧'!$Q$22,'料金、単位一覧'!$Q$23,'料金、単位一覧'!$Q$24),CHOOSE(J34,'料金、単位一覧'!$T$20,'料金、単位一覧'!$T$21,'料金、単位一覧'!$T$22,'料金、単位一覧'!$T$23,'料金、単位一覧'!$T$24),CHOOSE(J34,'料金、単位一覧'!$W$20,'料金、単位一覧'!$W$21,'料金、単位一覧'!$W$22,'料金、単位一覧'!$W$23,'料金、単位一覧'!$W$24),CHOOSE(J34,'料金、単位一覧'!$W$20+50,'料金、単位一覧'!$W$21+50,'料金、単位一覧'!$W$22+50,'料金、単位一覧'!$W$23+50,'料金、単位一覧'!$W$24+50),CHOOSE(J34,'料金、単位一覧'!$W$20+100,'料金、単位一覧'!$W$21+100,'料金、単位一覧'!$W$22+100,'料金、単位一覧'!$W$23+100,'料金、単位一覧'!$W$24+100),CHOOSE(J34,'料金、単位一覧'!$W$20+150,'料金、単位一覧'!$W$21+150,'料金、単位一覧'!$W$22+150,'料金、単位一覧'!$W$23+150,'料金、単位一覧'!$W$24+150),CHOOSE(J34,'料金、単位一覧'!$W$20+200,'料金、単位一覧'!$W$21+200,'料金、単位一覧'!$W$22+200,'料金、単位一覧'!$W$23+200,'料金、単位一覧'!$W$24+200),CHOOSE(J34,'料金、単位一覧'!$W$20+250,'料金、単位一覧'!$W$21+250,'料金、単位一覧'!$W$22+250,'料金、単位一覧'!$W$23+250,'料金、単位一覧'!$W$24+250)),"")</f>
        <v/>
      </c>
      <c r="S34" s="130"/>
      <c r="T34" s="130"/>
      <c r="U34" s="130"/>
      <c r="V34" s="167" t="str">
        <f>IF(Q19&gt;0,Q19,"")</f>
        <v/>
      </c>
      <c r="W34" s="167"/>
      <c r="X34" s="167"/>
      <c r="Y34" s="167"/>
      <c r="Z34" s="171" t="str">
        <f>IF($Q$19&gt;0,(R34*V34),"")</f>
        <v/>
      </c>
      <c r="AA34" s="171"/>
      <c r="AB34" s="171"/>
      <c r="AC34" s="172"/>
      <c r="AD34" s="142"/>
      <c r="AE34" s="143"/>
      <c r="AF34" s="143"/>
      <c r="AG34" s="143"/>
      <c r="AH34" s="143"/>
      <c r="AI34" s="144"/>
      <c r="BL34" s="99"/>
      <c r="BM34" s="99"/>
      <c r="BN34" s="99"/>
      <c r="BO34" s="99"/>
      <c r="BP34" s="99"/>
    </row>
    <row r="35" spans="1:68" s="6" customFormat="1" ht="17.149999999999999" customHeight="1" x14ac:dyDescent="0.2">
      <c r="A35" s="12" t="s">
        <v>71</v>
      </c>
      <c r="B35" s="157" t="s">
        <v>170</v>
      </c>
      <c r="C35" s="157"/>
      <c r="D35" s="157"/>
      <c r="E35" s="157"/>
      <c r="F35" s="157"/>
      <c r="G35" s="157"/>
      <c r="H35" s="157"/>
      <c r="I35" s="7" t="str">
        <f>IF(Y21&gt;0,CHOOSE(Y21,"",2,1,2,3,4,5,6,7,7,7,7,7),"")</f>
        <v/>
      </c>
      <c r="J35" s="7" t="str">
        <f>IF(Q21&gt;0,$H$11,"")</f>
        <v/>
      </c>
      <c r="K35" s="173" t="str">
        <f>IF(Y21&gt;1,CHOOSE(Y21,"","時減","","","","","","","延","延","延","延","延"),"")</f>
        <v/>
      </c>
      <c r="L35" s="173"/>
      <c r="M35" s="8" t="str">
        <f>IF(Y21&gt;8,CHOOSE(Y21,,,,,,,,,1,2,3,4,5),"")</f>
        <v/>
      </c>
      <c r="N35" s="8"/>
      <c r="O35" s="8"/>
      <c r="P35" s="8"/>
      <c r="Q35" s="9"/>
      <c r="R35" s="130" t="str">
        <f>IF(Q21&gt;0,CHOOSE(Y21,"",CHOOSE(J35,'料金、単位一覧'!$E$20,'料金、単位一覧'!$E$21,'料金、単位一覧'!$E$22,'料金、単位一覧'!$E$23,'料金、単位一覧'!$E$24),CHOOSE(J35,'料金、単位一覧'!$H$20,'料金、単位一覧'!$H$21,'料金、単位一覧'!$H$22,'料金、単位一覧'!$H$23,'料金、単位一覧'!$H$24),CHOOSE(J35,'料金、単位一覧'!$K$20,'料金、単位一覧'!$K$21,'料金、単位一覧'!$K$22,'料金、単位一覧'!$K$23,'料金、単位一覧'!$K$24),CHOOSE(J35,'料金、単位一覧'!$N$20,'料金、単位一覧'!$N$21,'料金、単位一覧'!$N$22,'料金、単位一覧'!$N$23,'料金、単位一覧'!$N$24),CHOOSE(J35,'料金、単位一覧'!$Q$20,'料金、単位一覧'!$Q$21,'料金、単位一覧'!$Q$22,'料金、単位一覧'!$Q$23,'料金、単位一覧'!$Q$24),CHOOSE(J35,'料金、単位一覧'!$T$20,'料金、単位一覧'!$T$21,'料金、単位一覧'!$T$22,'料金、単位一覧'!$T$23,'料金、単位一覧'!$T$24),CHOOSE(J35,'料金、単位一覧'!$W$20,'料金、単位一覧'!$W$21,'料金、単位一覧'!$W$22,'料金、単位一覧'!$W$23,'料金、単位一覧'!$W$24),CHOOSE(J35,'料金、単位一覧'!$W$20+50,'料金、単位一覧'!$W$21+50,'料金、単位一覧'!$W$22+50,'料金、単位一覧'!$W$23+50,'料金、単位一覧'!$W$24+50),CHOOSE(J35,'料金、単位一覧'!$W$20+100,'料金、単位一覧'!$W$21+100,'料金、単位一覧'!$W$22+100,'料金、単位一覧'!$W$23+100,'料金、単位一覧'!$W$24+100),CHOOSE(J35,'料金、単位一覧'!$W$20+150,'料金、単位一覧'!$W$21+150,'料金、単位一覧'!$W$22+150,'料金、単位一覧'!$W$23+150,'料金、単位一覧'!$W$24+150),CHOOSE(J35,'料金、単位一覧'!$W$20+200,'料金、単位一覧'!$W$21+200,'料金、単位一覧'!$W$22+200,'料金、単位一覧'!$W$23+200,'料金、単位一覧'!$W$24+200),CHOOSE(J35,'料金、単位一覧'!$W$20+250,'料金、単位一覧'!$W$21+250,'料金、単位一覧'!$W$22+250,'料金、単位一覧'!$W$23+250,'料金、単位一覧'!$W$24+250)),"")</f>
        <v/>
      </c>
      <c r="S35" s="130"/>
      <c r="T35" s="130"/>
      <c r="U35" s="130"/>
      <c r="V35" s="167" t="str">
        <f>IF(Q21&gt;0,Q21,"")</f>
        <v/>
      </c>
      <c r="W35" s="167"/>
      <c r="X35" s="167"/>
      <c r="Y35" s="167"/>
      <c r="Z35" s="171" t="str">
        <f>IF($Q$21&gt;0,(R35*V35),"")</f>
        <v/>
      </c>
      <c r="AA35" s="171"/>
      <c r="AB35" s="171"/>
      <c r="AC35" s="172"/>
      <c r="AD35" s="142"/>
      <c r="AE35" s="143"/>
      <c r="AF35" s="143"/>
      <c r="AG35" s="143"/>
      <c r="AH35" s="143"/>
      <c r="AI35" s="144"/>
      <c r="BL35" s="168"/>
      <c r="BM35" s="168"/>
      <c r="BN35" s="168"/>
      <c r="BO35" s="168"/>
      <c r="BP35" s="168"/>
    </row>
    <row r="36" spans="1:68" s="6" customFormat="1" ht="17.149999999999999" customHeight="1" x14ac:dyDescent="0.2">
      <c r="A36" s="169" t="s">
        <v>171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7" t="str">
        <f>IF($H$11&gt;0,'料金、単位一覧'!I30," ")</f>
        <v xml:space="preserve"> </v>
      </c>
      <c r="S36" s="167"/>
      <c r="T36" s="167"/>
      <c r="U36" s="167"/>
      <c r="V36" s="167" t="str">
        <f>IF(Q17&gt;0,SUM(Q17:R22),"")</f>
        <v/>
      </c>
      <c r="W36" s="167"/>
      <c r="X36" s="167"/>
      <c r="Y36" s="167"/>
      <c r="Z36" s="167" t="str">
        <f>IFERROR(IF($H$11&gt;0,(R36*V36),""),"")</f>
        <v/>
      </c>
      <c r="AA36" s="167"/>
      <c r="AB36" s="167"/>
      <c r="AC36" s="170"/>
      <c r="AD36" s="142"/>
      <c r="AE36" s="143"/>
      <c r="AF36" s="143"/>
      <c r="AG36" s="143"/>
      <c r="AH36" s="143"/>
      <c r="AI36" s="144"/>
    </row>
    <row r="37" spans="1:68" s="6" customFormat="1" ht="17.149999999999999" customHeight="1" x14ac:dyDescent="0.2">
      <c r="A37" s="169" t="str">
        <f>IF(I13="○","通所介護個別機能訓練加算Ⅰ(イ)","")</f>
        <v/>
      </c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7" t="str">
        <f>IF(AND(I13="○",(H11&gt;0)),'料金、単位一覧'!I27," ")</f>
        <v xml:space="preserve"> </v>
      </c>
      <c r="S37" s="167"/>
      <c r="T37" s="167"/>
      <c r="U37" s="167"/>
      <c r="V37" s="167" t="str">
        <f>IF(AND(I13="○",(H11&gt;0)),SUM(Q17:R22),"")</f>
        <v/>
      </c>
      <c r="W37" s="167"/>
      <c r="X37" s="167"/>
      <c r="Y37" s="167"/>
      <c r="Z37" s="167" t="str">
        <f>IF(AND(I13="○",(H11&gt;0)),(R37*V37),"")</f>
        <v/>
      </c>
      <c r="AA37" s="167"/>
      <c r="AB37" s="167"/>
      <c r="AC37" s="170"/>
      <c r="AD37" s="142"/>
      <c r="AE37" s="143"/>
      <c r="AF37" s="143"/>
      <c r="AG37" s="143"/>
      <c r="AH37" s="143"/>
      <c r="AI37" s="144"/>
      <c r="AL37" s="18" t="s">
        <v>102</v>
      </c>
    </row>
    <row r="38" spans="1:68" s="6" customFormat="1" ht="17.149999999999999" customHeight="1" x14ac:dyDescent="0.2">
      <c r="A38" s="169" t="str">
        <f>IF(O13="○","通所介護認知症対応加算","")</f>
        <v/>
      </c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7" t="str">
        <f>IF(AND(O13="○",(H11&gt;0)),'料金、単位一覧'!I32," ")</f>
        <v xml:space="preserve"> </v>
      </c>
      <c r="S38" s="167"/>
      <c r="T38" s="167"/>
      <c r="U38" s="167"/>
      <c r="V38" s="167" t="str">
        <f>IF(AND(O13="○",(H11&gt;0)),SUM(Q17:R22),"")</f>
        <v/>
      </c>
      <c r="W38" s="167"/>
      <c r="X38" s="167"/>
      <c r="Y38" s="167"/>
      <c r="Z38" s="167" t="str">
        <f>IF(AND(O13="○",(H11&gt;0)),(R38*V38),"")</f>
        <v/>
      </c>
      <c r="AA38" s="167"/>
      <c r="AB38" s="167"/>
      <c r="AC38" s="170"/>
      <c r="AD38" s="142"/>
      <c r="AE38" s="143"/>
      <c r="AF38" s="143"/>
      <c r="AG38" s="143"/>
      <c r="AH38" s="143"/>
      <c r="AI38" s="144"/>
      <c r="AL38" s="18" t="s">
        <v>102</v>
      </c>
    </row>
    <row r="39" spans="1:68" s="6" customFormat="1" ht="17.149999999999999" customHeight="1" thickBot="1" x14ac:dyDescent="0.25">
      <c r="A39" s="169" t="str">
        <f>IF(U13="○","通所介護中重度ケア体制加算","")</f>
        <v/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7" t="str">
        <f>IF(AND(U13="○",(H11&gt;0)),'料金、単位一覧'!I34," ")</f>
        <v xml:space="preserve"> </v>
      </c>
      <c r="S39" s="167"/>
      <c r="T39" s="167"/>
      <c r="U39" s="167"/>
      <c r="V39" s="167" t="str">
        <f>IF(AND(U13="○",(H11&gt;0)),SUM(Q17:R22),"")</f>
        <v/>
      </c>
      <c r="W39" s="167"/>
      <c r="X39" s="167"/>
      <c r="Y39" s="167"/>
      <c r="Z39" s="167" t="str">
        <f>IF(AND(U13="○",(H11&gt;0)),(R39*V39),"")</f>
        <v/>
      </c>
      <c r="AA39" s="167"/>
      <c r="AB39" s="167"/>
      <c r="AC39" s="170"/>
      <c r="AD39" s="142"/>
      <c r="AE39" s="143"/>
      <c r="AF39" s="143"/>
      <c r="AG39" s="143"/>
      <c r="AH39" s="143"/>
      <c r="AI39" s="144"/>
      <c r="AL39" s="18" t="s">
        <v>102</v>
      </c>
    </row>
    <row r="40" spans="1:68" s="6" customFormat="1" ht="17.149999999999999" customHeight="1" x14ac:dyDescent="0.2">
      <c r="A40" s="165" t="str">
        <f>IF(I17&gt;0,"通所介護通所介護送迎減算","")</f>
        <v/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7" t="str">
        <f>IF($I$17&gt;0,'料金、単位一覧'!I51," ")</f>
        <v xml:space="preserve"> </v>
      </c>
      <c r="S40" s="167"/>
      <c r="T40" s="167"/>
      <c r="U40" s="167"/>
      <c r="V40" s="167" t="str">
        <f>IF($I$17&gt;0,I17*2,"")</f>
        <v/>
      </c>
      <c r="W40" s="167"/>
      <c r="X40" s="167"/>
      <c r="Y40" s="167"/>
      <c r="Z40" s="167" t="str">
        <f>IF($I$17&gt;0,(R40*V40),"")</f>
        <v/>
      </c>
      <c r="AA40" s="167"/>
      <c r="AB40" s="167"/>
      <c r="AC40" s="170"/>
      <c r="AD40" s="142"/>
      <c r="AE40" s="143"/>
      <c r="AF40" s="143"/>
      <c r="AG40" s="143"/>
      <c r="AH40" s="143"/>
      <c r="AI40" s="144"/>
      <c r="AL40" s="18" t="s">
        <v>102</v>
      </c>
    </row>
    <row r="41" spans="1:68" s="6" customFormat="1" ht="17.149999999999999" customHeight="1" x14ac:dyDescent="0.2">
      <c r="A41" s="156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8"/>
      <c r="R41" s="159" t="str">
        <f>IFERROR(VLOOKUP(A41,'料金、単位一覧'!A26:N46,9,FALSE),"")</f>
        <v/>
      </c>
      <c r="S41" s="160"/>
      <c r="T41" s="160"/>
      <c r="U41" s="161"/>
      <c r="V41" s="159" t="str">
        <f>IFERROR(R41*0+1,"")</f>
        <v/>
      </c>
      <c r="W41" s="160"/>
      <c r="X41" s="160"/>
      <c r="Y41" s="161"/>
      <c r="Z41" s="162" t="str">
        <f>IFERROR(R41*V41,"")</f>
        <v/>
      </c>
      <c r="AA41" s="162"/>
      <c r="AB41" s="162"/>
      <c r="AC41" s="162"/>
      <c r="AD41" s="142"/>
      <c r="AE41" s="143"/>
      <c r="AF41" s="143"/>
      <c r="AG41" s="143"/>
      <c r="AH41" s="143"/>
      <c r="AI41" s="144"/>
      <c r="AL41" s="18" t="s">
        <v>118</v>
      </c>
    </row>
    <row r="42" spans="1:68" s="6" customFormat="1" ht="17.149999999999999" customHeight="1" x14ac:dyDescent="0.2">
      <c r="A42" s="156"/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8"/>
      <c r="R42" s="159" t="str">
        <f>IFERROR(VLOOKUP(A42,'料金、単位一覧'!A26:N46,9,FALSE),"")</f>
        <v/>
      </c>
      <c r="S42" s="160"/>
      <c r="T42" s="160"/>
      <c r="U42" s="161"/>
      <c r="V42" s="159" t="str">
        <f>IFERROR(R42*0+1,"")</f>
        <v/>
      </c>
      <c r="W42" s="160"/>
      <c r="X42" s="160"/>
      <c r="Y42" s="161"/>
      <c r="Z42" s="162" t="str">
        <f>IFERROR(R42*V42,"")</f>
        <v/>
      </c>
      <c r="AA42" s="162"/>
      <c r="AB42" s="162"/>
      <c r="AC42" s="162"/>
      <c r="AD42" s="142"/>
      <c r="AE42" s="143"/>
      <c r="AF42" s="143"/>
      <c r="AG42" s="143"/>
      <c r="AH42" s="143"/>
      <c r="AI42" s="144"/>
      <c r="AL42" s="18"/>
    </row>
    <row r="43" spans="1:68" s="6" customFormat="1" ht="17.149999999999999" customHeight="1" x14ac:dyDescent="0.2">
      <c r="A43" s="156"/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8"/>
      <c r="R43" s="159" t="str">
        <f>IFERROR(VLOOKUP(A43,'料金、単位一覧'!A26:N46,9,FALSE),"")</f>
        <v/>
      </c>
      <c r="S43" s="160"/>
      <c r="T43" s="160"/>
      <c r="U43" s="161"/>
      <c r="V43" s="159" t="str">
        <f>IFERROR(R43*0+1,"")</f>
        <v/>
      </c>
      <c r="W43" s="160"/>
      <c r="X43" s="160"/>
      <c r="Y43" s="161"/>
      <c r="Z43" s="137" t="str">
        <f>IFERROR(R43*V43,"")</f>
        <v/>
      </c>
      <c r="AA43" s="137"/>
      <c r="AB43" s="137"/>
      <c r="AC43" s="137"/>
      <c r="AD43" s="142"/>
      <c r="AE43" s="143"/>
      <c r="AF43" s="143"/>
      <c r="AG43" s="143"/>
      <c r="AH43" s="143"/>
      <c r="AI43" s="144"/>
      <c r="AL43" s="18"/>
    </row>
    <row r="44" spans="1:68" s="6" customFormat="1" ht="17.149999999999999" hidden="1" customHeight="1" x14ac:dyDescent="0.2">
      <c r="A44" s="182"/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83"/>
      <c r="R44" s="148" t="str">
        <f>IFERROR(VLOOKUP(A44,'料金、単位一覧'!A47:N47,9,FALSE),"")</f>
        <v/>
      </c>
      <c r="S44" s="149"/>
      <c r="T44" s="149"/>
      <c r="U44" s="150"/>
      <c r="V44" s="187"/>
      <c r="W44" s="188"/>
      <c r="X44" s="188"/>
      <c r="Y44" s="189"/>
      <c r="Z44" s="184" t="str">
        <f>IFERROR(ROUND(SUM(Z33:AC35)*R44,0),"")</f>
        <v/>
      </c>
      <c r="AA44" s="185"/>
      <c r="AB44" s="185"/>
      <c r="AC44" s="186"/>
      <c r="AD44" s="142"/>
      <c r="AE44" s="143"/>
      <c r="AF44" s="143"/>
      <c r="AG44" s="143"/>
      <c r="AH44" s="143"/>
      <c r="AI44" s="144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</row>
    <row r="45" spans="1:68" s="6" customFormat="1" ht="17.149999999999999" customHeight="1" x14ac:dyDescent="0.2">
      <c r="A45" s="129"/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55" t="str">
        <f>IFERROR(VLOOKUP(A45,'料金、単位一覧'!A48:N48,9,FALSE),"")</f>
        <v/>
      </c>
      <c r="S45" s="155"/>
      <c r="T45" s="155"/>
      <c r="U45" s="155"/>
      <c r="V45" s="133"/>
      <c r="W45" s="133"/>
      <c r="X45" s="133"/>
      <c r="Y45" s="133"/>
      <c r="Z45" s="130" t="str">
        <f>IFERROR(ROUND(SUM(Z33:AC35)*R45,0),"")</f>
        <v/>
      </c>
      <c r="AA45" s="130"/>
      <c r="AB45" s="130"/>
      <c r="AC45" s="130"/>
      <c r="AD45" s="142"/>
      <c r="AE45" s="143"/>
      <c r="AF45" s="143"/>
      <c r="AG45" s="143"/>
      <c r="AH45" s="143"/>
      <c r="AI45" s="144"/>
      <c r="AL45" s="18" t="s">
        <v>167</v>
      </c>
    </row>
    <row r="46" spans="1:68" s="6" customFormat="1" ht="17.149999999999999" customHeight="1" x14ac:dyDescent="0.2">
      <c r="A46" s="268" t="s">
        <v>166</v>
      </c>
      <c r="B46" s="269"/>
      <c r="C46" s="269"/>
      <c r="D46" s="269"/>
      <c r="E46" s="269"/>
      <c r="F46" s="269"/>
      <c r="G46" s="269"/>
      <c r="H46" s="269"/>
      <c r="I46" s="269"/>
      <c r="J46" s="269"/>
      <c r="K46" s="269"/>
      <c r="L46" s="269"/>
      <c r="M46" s="269"/>
      <c r="N46" s="269"/>
      <c r="O46" s="269"/>
      <c r="P46" s="269"/>
      <c r="Q46" s="269"/>
      <c r="R46" s="40" t="str">
        <f>IF(O15&gt;0,CHOOSE(O15,"Ⅰ","Ⅱ","Ⅲ"),"")</f>
        <v/>
      </c>
      <c r="S46" s="131"/>
      <c r="T46" s="131"/>
      <c r="U46" s="132"/>
      <c r="V46" s="133"/>
      <c r="W46" s="133"/>
      <c r="X46" s="133"/>
      <c r="Y46" s="133"/>
      <c r="Z46" s="270" t="str">
        <f>IF($O$15&gt;=1,(CHOOSE($O$15,'料金、単位一覧'!$I$66,'料金、単位一覧'!$I$67,'料金、単位一覧'!$I$68,"0")*SUM(V33:Y35)),"")</f>
        <v/>
      </c>
      <c r="AA46" s="270"/>
      <c r="AB46" s="270"/>
      <c r="AC46" s="270"/>
      <c r="AD46" s="145"/>
      <c r="AE46" s="146"/>
      <c r="AF46" s="146"/>
      <c r="AG46" s="146"/>
      <c r="AH46" s="146"/>
      <c r="AI46" s="147"/>
      <c r="AL46" s="18" t="s">
        <v>161</v>
      </c>
    </row>
    <row r="47" spans="1:68" s="6" customFormat="1" ht="16.5" x14ac:dyDescent="0.2">
      <c r="A47" s="135" t="s">
        <v>160</v>
      </c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6" t="str">
        <f>IF(Q17&gt;0,SUM(Z33:AC44),"")</f>
        <v/>
      </c>
      <c r="W47" s="136"/>
      <c r="X47" s="136"/>
      <c r="Y47" s="136"/>
      <c r="Z47" s="136"/>
      <c r="AA47" s="136"/>
      <c r="AB47" s="136"/>
      <c r="AC47" s="136"/>
      <c r="AD47" s="137"/>
      <c r="AE47" s="137"/>
      <c r="AF47" s="137"/>
      <c r="AG47" s="137"/>
      <c r="AH47" s="137"/>
      <c r="AI47" s="138"/>
    </row>
    <row r="48" spans="1:68" s="6" customFormat="1" ht="17.149999999999999" customHeight="1" x14ac:dyDescent="0.2">
      <c r="A48" s="287" t="s">
        <v>172</v>
      </c>
      <c r="B48" s="288"/>
      <c r="C48" s="288"/>
      <c r="D48" s="288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40" t="str">
        <f>IF(O11&gt;0,CHOOSE(O11,"Ⅰ","Ⅱ","Ⅲ","Ⅳ","Ⅴ"),"")</f>
        <v/>
      </c>
      <c r="S48" s="44"/>
      <c r="T48" s="36"/>
      <c r="U48" s="37"/>
      <c r="V48" s="133"/>
      <c r="W48" s="133"/>
      <c r="X48" s="133"/>
      <c r="Y48" s="133"/>
      <c r="Z48" s="133" t="str">
        <f>IF($O$11&gt;=1,ROUND(ROUND(CHOOSE($O$11,'料金、単位一覧'!$I$54,'料金、単位一覧'!$I$55,'料金、単位一覧'!$I$56,'料金、単位一覧'!$I$56,'料金、単位一覧'!$I$56,"0")*SUM(Z33:AC44,Z45:AC46),0)*CHOOSE($O$11,1,1,1,'料金、単位一覧'!$I$57,'料金、単位一覧'!$I$58),0),"")</f>
        <v/>
      </c>
      <c r="AA48" s="133"/>
      <c r="AB48" s="133"/>
      <c r="AC48" s="133"/>
      <c r="AD48" s="271" t="str">
        <f>IF(O11&gt;0,(TRUNC(TRUNC((SUM(Z33:AC46)+Z48)*AF30)-TRUNC(SUM(Z33:AC46)*AF30)))-(TRUNC(TRUNC((SUM(Z33:AC46)+Z48)*AF30)*(E21/100))-TRUNC(TRUNC(SUM(Z33:AC46)*AF30)*(E21/100))),"")</f>
        <v/>
      </c>
      <c r="AE48" s="271"/>
      <c r="AF48" s="271"/>
      <c r="AG48" s="271"/>
      <c r="AH48" s="271"/>
      <c r="AI48" s="272"/>
    </row>
    <row r="49" spans="1:51" s="6" customFormat="1" ht="17.149999999999999" customHeight="1" x14ac:dyDescent="0.2">
      <c r="A49" s="151" t="s">
        <v>173</v>
      </c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40" t="str">
        <f>IF(V11&gt;0,CHOOSE(V11,"Ⅰ","Ⅱ"),"")</f>
        <v/>
      </c>
      <c r="S49" s="36"/>
      <c r="T49" s="36"/>
      <c r="U49" s="37"/>
      <c r="V49" s="134"/>
      <c r="W49" s="131"/>
      <c r="X49" s="131"/>
      <c r="Y49" s="132"/>
      <c r="Z49" s="133" t="str">
        <f>IF($V$11&gt;=1,ROUND(CHOOSE($V$11,'料金、単位一覧'!$I$60,'料金、単位一覧'!$I$61,"0")*SUM(Z33:AC44,Z45:AC46),0),"")</f>
        <v/>
      </c>
      <c r="AA49" s="133"/>
      <c r="AB49" s="133"/>
      <c r="AC49" s="133"/>
      <c r="AD49" s="153" t="str">
        <f>IF(V11&gt;0,(TRUNC(TRUNC((SUM(Z33:AC44)+Z49)*AF30)-TRUNC(SUM(Z33:AC44)*AF30)))-(TRUNC(TRUNC((SUM(Z33:AC44)+Z49)*AF30)*(E21/100))-TRUNC(TRUNC(SUM(Z33:AC44)*AF30)*(E21/100))),"")</f>
        <v/>
      </c>
      <c r="AE49" s="153"/>
      <c r="AF49" s="153"/>
      <c r="AG49" s="153"/>
      <c r="AH49" s="153"/>
      <c r="AI49" s="154"/>
      <c r="AM49" s="128"/>
      <c r="AN49" s="128"/>
      <c r="AO49" s="128"/>
      <c r="AP49" s="128"/>
      <c r="AQ49" s="128"/>
      <c r="AR49" s="128"/>
      <c r="AS49" s="128"/>
      <c r="AT49" s="128"/>
      <c r="AU49" s="128"/>
      <c r="AV49" s="128"/>
      <c r="AW49" s="128"/>
      <c r="AX49" s="128"/>
      <c r="AY49" s="128"/>
    </row>
    <row r="50" spans="1:51" s="6" customFormat="1" ht="17.149999999999999" customHeight="1" thickBot="1" x14ac:dyDescent="0.25">
      <c r="A50" s="279" t="str">
        <f>IF(AC11=1,"ベースアップ加算","")</f>
        <v/>
      </c>
      <c r="B50" s="280"/>
      <c r="C50" s="280"/>
      <c r="D50" s="280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280"/>
      <c r="P50" s="280"/>
      <c r="Q50" s="280"/>
      <c r="R50" s="39"/>
      <c r="S50" s="38"/>
      <c r="T50" s="21"/>
      <c r="U50" s="46"/>
      <c r="V50" s="281"/>
      <c r="W50" s="282"/>
      <c r="X50" s="282"/>
      <c r="Y50" s="283"/>
      <c r="Z50" s="284" t="str">
        <f>IF($AC$11=1,ROUND(CHOOSE($AC$11,'料金、単位一覧'!$I$62,,"0")*SUM(Z33:AC43,Z44),0),"")</f>
        <v/>
      </c>
      <c r="AA50" s="284"/>
      <c r="AB50" s="284"/>
      <c r="AC50" s="284"/>
      <c r="AD50" s="285" t="str">
        <f>IF(AC11&gt;0,(TRUNC(TRUNC((SUM(Z33:AC44)+Z48)*AF30)-TRUNC(SUM(Z33:AC44)*AF30)))-(TRUNC(TRUNC((SUM(Z33:AC44)+Z48)*AF30)*(E21/100))-TRUNC(TRUNC(SUM(Z33:AC44)*AF30)*(E21/100))),"")</f>
        <v/>
      </c>
      <c r="AE50" s="285"/>
      <c r="AF50" s="285"/>
      <c r="AG50" s="285"/>
      <c r="AH50" s="285"/>
      <c r="AI50" s="286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</row>
    <row r="51" spans="1:51" s="6" customFormat="1" ht="17" thickBot="1" x14ac:dyDescent="0.25">
      <c r="A51" s="275" t="s">
        <v>14</v>
      </c>
      <c r="B51" s="276"/>
      <c r="C51" s="276"/>
      <c r="D51" s="276"/>
      <c r="E51" s="276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6"/>
      <c r="Q51" s="276"/>
      <c r="R51" s="277"/>
      <c r="S51" s="276"/>
      <c r="T51" s="276"/>
      <c r="U51" s="276"/>
      <c r="V51" s="276"/>
      <c r="W51" s="278"/>
      <c r="X51" s="273">
        <f>SUM(Z33:AC49)</f>
        <v>0</v>
      </c>
      <c r="Y51" s="273"/>
      <c r="Z51" s="273"/>
      <c r="AA51" s="273"/>
      <c r="AB51" s="273"/>
      <c r="AC51" s="274"/>
      <c r="AD51" s="295">
        <f>SUM(AD33:AI49)</f>
        <v>0</v>
      </c>
      <c r="AE51" s="293"/>
      <c r="AF51" s="293"/>
      <c r="AG51" s="293"/>
      <c r="AH51" s="293"/>
      <c r="AI51" s="294"/>
    </row>
    <row r="52" spans="1:51" s="6" customFormat="1" ht="15" customHeight="1" thickBot="1" x14ac:dyDescent="0.25"/>
    <row r="53" spans="1:51" s="6" customFormat="1" ht="17" thickBot="1" x14ac:dyDescent="0.25">
      <c r="A53" s="249" t="s">
        <v>60</v>
      </c>
      <c r="B53" s="250"/>
      <c r="C53" s="250"/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 t="s">
        <v>61</v>
      </c>
      <c r="S53" s="250"/>
      <c r="T53" s="250"/>
      <c r="U53" s="250"/>
      <c r="V53" s="250" t="s">
        <v>55</v>
      </c>
      <c r="W53" s="250"/>
      <c r="X53" s="250"/>
      <c r="Y53" s="250"/>
      <c r="Z53" s="250" t="s">
        <v>12</v>
      </c>
      <c r="AA53" s="250"/>
      <c r="AB53" s="250"/>
      <c r="AC53" s="250"/>
      <c r="AD53" s="250"/>
      <c r="AE53" s="250"/>
      <c r="AF53" s="250"/>
      <c r="AG53" s="250"/>
      <c r="AH53" s="250"/>
      <c r="AI53" s="296"/>
    </row>
    <row r="54" spans="1:51" s="6" customFormat="1" ht="17.149999999999999" customHeight="1" x14ac:dyDescent="0.2">
      <c r="A54" s="169" t="s">
        <v>13</v>
      </c>
      <c r="B54" s="266"/>
      <c r="C54" s="266"/>
      <c r="D54" s="266"/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  <c r="Q54" s="266"/>
      <c r="R54" s="130" t="str">
        <f>IF(V54="","",'料金、単位一覧'!I72)</f>
        <v/>
      </c>
      <c r="S54" s="130"/>
      <c r="T54" s="130"/>
      <c r="U54" s="130"/>
      <c r="V54" s="266" t="str">
        <f>IF(Q17&gt;0,SUM(Q17:R22),"")</f>
        <v/>
      </c>
      <c r="W54" s="266"/>
      <c r="X54" s="266"/>
      <c r="Y54" s="266"/>
      <c r="Z54" s="130" t="str">
        <f>IF(Q17&gt;0,V54*R54,"")</f>
        <v/>
      </c>
      <c r="AA54" s="130"/>
      <c r="AB54" s="130"/>
      <c r="AC54" s="130"/>
      <c r="AD54" s="130"/>
      <c r="AE54" s="130"/>
      <c r="AF54" s="130"/>
      <c r="AG54" s="130"/>
      <c r="AH54" s="130"/>
      <c r="AI54" s="267"/>
    </row>
    <row r="55" spans="1:51" s="6" customFormat="1" ht="17.149999999999999" customHeight="1" x14ac:dyDescent="0.2">
      <c r="A55" s="169" t="str">
        <f>IF(U15="○","おやつ代","")</f>
        <v/>
      </c>
      <c r="B55" s="266"/>
      <c r="C55" s="266"/>
      <c r="D55" s="266"/>
      <c r="E55" s="266"/>
      <c r="F55" s="266"/>
      <c r="G55" s="266"/>
      <c r="H55" s="266"/>
      <c r="I55" s="266"/>
      <c r="J55" s="266"/>
      <c r="K55" s="266"/>
      <c r="L55" s="266"/>
      <c r="M55" s="266"/>
      <c r="N55" s="266"/>
      <c r="O55" s="266"/>
      <c r="P55" s="266"/>
      <c r="Q55" s="266"/>
      <c r="R55" s="130" t="str">
        <f>IF(AND(U15="○",(H11&gt;0)),'料金、単位一覧'!I73,"")</f>
        <v/>
      </c>
      <c r="S55" s="130"/>
      <c r="T55" s="130"/>
      <c r="U55" s="130"/>
      <c r="V55" s="266" t="str">
        <f>IF(AND(U15="○",(H11&gt;0)),SUM(Q17:R22),"")</f>
        <v/>
      </c>
      <c r="W55" s="266"/>
      <c r="X55" s="266"/>
      <c r="Y55" s="266"/>
      <c r="Z55" s="130" t="str">
        <f>IFERROR(V55*R55,"")</f>
        <v/>
      </c>
      <c r="AA55" s="130"/>
      <c r="AB55" s="130"/>
      <c r="AC55" s="130"/>
      <c r="AD55" s="130"/>
      <c r="AE55" s="130"/>
      <c r="AF55" s="130"/>
      <c r="AG55" s="130"/>
      <c r="AH55" s="130"/>
      <c r="AI55" s="267"/>
      <c r="AL55" s="18" t="s">
        <v>102</v>
      </c>
    </row>
    <row r="56" spans="1:51" s="6" customFormat="1" ht="17.149999999999999" customHeight="1" x14ac:dyDescent="0.2">
      <c r="A56" s="165" t="s">
        <v>62</v>
      </c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7" t="str">
        <f>IF(I17&gt;0,'料金、単位一覧'!I77,"")</f>
        <v/>
      </c>
      <c r="S56" s="167"/>
      <c r="T56" s="167"/>
      <c r="U56" s="167"/>
      <c r="V56" s="166" t="str">
        <f>IF($I$17&gt;0,$I$17,"")</f>
        <v/>
      </c>
      <c r="W56" s="166"/>
      <c r="X56" s="166"/>
      <c r="Y56" s="166"/>
      <c r="Z56" s="167" t="str">
        <f>IF(I17&gt;0,V56*R56,"")</f>
        <v/>
      </c>
      <c r="AA56" s="167"/>
      <c r="AB56" s="167"/>
      <c r="AC56" s="167"/>
      <c r="AD56" s="167"/>
      <c r="AE56" s="167"/>
      <c r="AF56" s="167"/>
      <c r="AG56" s="167"/>
      <c r="AH56" s="167"/>
      <c r="AI56" s="289"/>
    </row>
    <row r="57" spans="1:51" s="6" customFormat="1" ht="17.149999999999999" customHeight="1" x14ac:dyDescent="0.2">
      <c r="A57" s="165" t="s">
        <v>63</v>
      </c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7" t="str">
        <f>IF(I17&gt;0,'料金、単位一覧'!I78,"")</f>
        <v/>
      </c>
      <c r="S57" s="167"/>
      <c r="T57" s="167"/>
      <c r="U57" s="167"/>
      <c r="V57" s="135"/>
      <c r="W57" s="135"/>
      <c r="X57" s="135"/>
      <c r="Y57" s="135"/>
      <c r="Z57" s="167" t="str">
        <f>IF(V57&gt;0,V57*R57,"")</f>
        <v/>
      </c>
      <c r="AA57" s="167"/>
      <c r="AB57" s="167"/>
      <c r="AC57" s="167"/>
      <c r="AD57" s="167"/>
      <c r="AE57" s="167"/>
      <c r="AF57" s="167"/>
      <c r="AG57" s="167"/>
      <c r="AH57" s="167"/>
      <c r="AI57" s="289"/>
    </row>
    <row r="58" spans="1:51" s="6" customFormat="1" ht="17.149999999999999" customHeight="1" x14ac:dyDescent="0.2">
      <c r="A58" s="165" t="s">
        <v>64</v>
      </c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7" t="str">
        <f>IF(I17&gt;0,'料金、単位一覧'!I80,"")</f>
        <v/>
      </c>
      <c r="S58" s="167"/>
      <c r="T58" s="167"/>
      <c r="U58" s="167"/>
      <c r="V58" s="166" t="str">
        <f>IF($I$17&gt;0,$I$17,"")</f>
        <v/>
      </c>
      <c r="W58" s="166"/>
      <c r="X58" s="166"/>
      <c r="Y58" s="166"/>
      <c r="Z58" s="167" t="str">
        <f>IF(I17&gt;0,V58*R58,"")</f>
        <v/>
      </c>
      <c r="AA58" s="167"/>
      <c r="AB58" s="167"/>
      <c r="AC58" s="167"/>
      <c r="AD58" s="167"/>
      <c r="AE58" s="167"/>
      <c r="AF58" s="167"/>
      <c r="AG58" s="167"/>
      <c r="AH58" s="167"/>
      <c r="AI58" s="289"/>
    </row>
    <row r="59" spans="1:51" s="6" customFormat="1" ht="17.149999999999999" customHeight="1" x14ac:dyDescent="0.2">
      <c r="A59" s="165" t="s">
        <v>65</v>
      </c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7" t="str">
        <f>IF(I17&gt;0,'料金、単位一覧'!I79,"")</f>
        <v/>
      </c>
      <c r="S59" s="167"/>
      <c r="T59" s="167"/>
      <c r="U59" s="167"/>
      <c r="V59" s="166" t="str">
        <f>IF($I$17&gt;0,$I$17,"")</f>
        <v/>
      </c>
      <c r="W59" s="166"/>
      <c r="X59" s="166"/>
      <c r="Y59" s="166"/>
      <c r="Z59" s="167" t="str">
        <f>IF(I17&gt;0,V59*R59,"")</f>
        <v/>
      </c>
      <c r="AA59" s="167"/>
      <c r="AB59" s="167"/>
      <c r="AC59" s="167"/>
      <c r="AD59" s="167"/>
      <c r="AE59" s="167"/>
      <c r="AF59" s="167"/>
      <c r="AG59" s="167"/>
      <c r="AH59" s="167"/>
      <c r="AI59" s="289"/>
    </row>
    <row r="60" spans="1:51" s="6" customFormat="1" ht="17.149999999999999" customHeight="1" x14ac:dyDescent="0.2">
      <c r="A60" s="165" t="s">
        <v>38</v>
      </c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7" t="str">
        <f>IF(V60&gt;0,'料金、単位一覧'!I81,"")</f>
        <v/>
      </c>
      <c r="S60" s="167"/>
      <c r="T60" s="167"/>
      <c r="U60" s="167"/>
      <c r="V60" s="135"/>
      <c r="W60" s="135"/>
      <c r="X60" s="135"/>
      <c r="Y60" s="135"/>
      <c r="Z60" s="167" t="str">
        <f>IF(V60&gt;0,V60*R60,"")</f>
        <v/>
      </c>
      <c r="AA60" s="167"/>
      <c r="AB60" s="167"/>
      <c r="AC60" s="167"/>
      <c r="AD60" s="167"/>
      <c r="AE60" s="167"/>
      <c r="AF60" s="167"/>
      <c r="AG60" s="167"/>
      <c r="AH60" s="167"/>
      <c r="AI60" s="289"/>
    </row>
    <row r="61" spans="1:51" s="6" customFormat="1" ht="17.149999999999999" customHeight="1" x14ac:dyDescent="0.2">
      <c r="A61" s="165" t="s">
        <v>2</v>
      </c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7" t="str">
        <f>IF(I17&gt;0,'料金、単位一覧'!I82,"")</f>
        <v/>
      </c>
      <c r="S61" s="167"/>
      <c r="T61" s="167"/>
      <c r="U61" s="167"/>
      <c r="V61" s="135"/>
      <c r="W61" s="135"/>
      <c r="X61" s="135"/>
      <c r="Y61" s="135"/>
      <c r="Z61" s="167" t="str">
        <f>IF(V61&gt;0,V61*R61,"")</f>
        <v/>
      </c>
      <c r="AA61" s="167"/>
      <c r="AB61" s="167"/>
      <c r="AC61" s="167"/>
      <c r="AD61" s="167"/>
      <c r="AE61" s="167"/>
      <c r="AF61" s="167"/>
      <c r="AG61" s="167"/>
      <c r="AH61" s="167"/>
      <c r="AI61" s="289"/>
    </row>
    <row r="62" spans="1:51" s="6" customFormat="1" ht="17.149999999999999" customHeight="1" x14ac:dyDescent="0.2">
      <c r="A62" s="165" t="s">
        <v>82</v>
      </c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7" t="str">
        <f>IF(V62&gt;0,'料金、単位一覧'!I85,"")</f>
        <v/>
      </c>
      <c r="S62" s="167"/>
      <c r="T62" s="167"/>
      <c r="U62" s="167"/>
      <c r="V62" s="135"/>
      <c r="W62" s="135"/>
      <c r="X62" s="135"/>
      <c r="Y62" s="135"/>
      <c r="Z62" s="167" t="str">
        <f>IF(V62&gt;0,V62*R62,"")</f>
        <v/>
      </c>
      <c r="AA62" s="167"/>
      <c r="AB62" s="167"/>
      <c r="AC62" s="167"/>
      <c r="AD62" s="167"/>
      <c r="AE62" s="167"/>
      <c r="AF62" s="167"/>
      <c r="AG62" s="167"/>
      <c r="AH62" s="167"/>
      <c r="AI62" s="289"/>
    </row>
    <row r="63" spans="1:51" s="6" customFormat="1" ht="17.149999999999999" customHeight="1" thickBot="1" x14ac:dyDescent="0.25">
      <c r="A63" s="297" t="str">
        <f>IF(AA28&gt;0,"保険外実費請求","")</f>
        <v/>
      </c>
      <c r="B63" s="298"/>
      <c r="C63" s="298"/>
      <c r="D63" s="298"/>
      <c r="E63" s="298"/>
      <c r="F63" s="298"/>
      <c r="G63" s="298"/>
      <c r="H63" s="298"/>
      <c r="I63" s="298"/>
      <c r="J63" s="298"/>
      <c r="K63" s="298"/>
      <c r="L63" s="298"/>
      <c r="M63" s="298"/>
      <c r="N63" s="298"/>
      <c r="O63" s="298"/>
      <c r="P63" s="298"/>
      <c r="Q63" s="298"/>
      <c r="R63" s="171"/>
      <c r="S63" s="171"/>
      <c r="T63" s="171"/>
      <c r="U63" s="171"/>
      <c r="V63" s="299"/>
      <c r="W63" s="300"/>
      <c r="X63" s="300"/>
      <c r="Y63" s="301"/>
      <c r="Z63" s="171" t="str">
        <f>IF(AA28&gt;0,TRUNC(TRUNC(AA28*AF30)*0.9),"")</f>
        <v/>
      </c>
      <c r="AA63" s="171"/>
      <c r="AB63" s="171"/>
      <c r="AC63" s="171"/>
      <c r="AD63" s="171"/>
      <c r="AE63" s="171"/>
      <c r="AF63" s="171"/>
      <c r="AG63" s="171"/>
      <c r="AH63" s="171"/>
      <c r="AI63" s="302"/>
    </row>
    <row r="64" spans="1:51" s="6" customFormat="1" ht="26.25" customHeight="1" thickBot="1" x14ac:dyDescent="0.25">
      <c r="A64" s="290" t="s">
        <v>14</v>
      </c>
      <c r="B64" s="291"/>
      <c r="C64" s="291"/>
      <c r="D64" s="291"/>
      <c r="E64" s="291"/>
      <c r="F64" s="291"/>
      <c r="G64" s="291"/>
      <c r="H64" s="291"/>
      <c r="I64" s="291"/>
      <c r="J64" s="291"/>
      <c r="K64" s="291"/>
      <c r="L64" s="291"/>
      <c r="M64" s="291"/>
      <c r="N64" s="291"/>
      <c r="O64" s="291"/>
      <c r="P64" s="291"/>
      <c r="Q64" s="291"/>
      <c r="R64" s="291"/>
      <c r="S64" s="291"/>
      <c r="T64" s="291"/>
      <c r="U64" s="291"/>
      <c r="V64" s="291"/>
      <c r="W64" s="291"/>
      <c r="X64" s="291"/>
      <c r="Y64" s="292"/>
      <c r="Z64" s="293">
        <f>SUM(Z54:AI63)</f>
        <v>0</v>
      </c>
      <c r="AA64" s="293"/>
      <c r="AB64" s="293"/>
      <c r="AC64" s="293"/>
      <c r="AD64" s="293"/>
      <c r="AE64" s="293"/>
      <c r="AF64" s="293"/>
      <c r="AG64" s="293"/>
      <c r="AH64" s="293"/>
      <c r="AI64" s="294"/>
    </row>
    <row r="65" spans="1:1" s="6" customFormat="1" ht="16.5" x14ac:dyDescent="0.2">
      <c r="A65" s="10" t="s">
        <v>67</v>
      </c>
    </row>
    <row r="66" spans="1:1" s="6" customFormat="1" ht="16.5" x14ac:dyDescent="0.2"/>
    <row r="67" spans="1:1" s="6" customFormat="1" ht="16.5" x14ac:dyDescent="0.2"/>
    <row r="68" spans="1:1" ht="18.75" customHeight="1" x14ac:dyDescent="0.2"/>
    <row r="69" spans="1:1" ht="18.75" customHeight="1" x14ac:dyDescent="0.2"/>
    <row r="70" spans="1:1" ht="18.75" customHeight="1" x14ac:dyDescent="0.2"/>
    <row r="71" spans="1:1" ht="18.75" customHeight="1" x14ac:dyDescent="0.2"/>
  </sheetData>
  <protectedRanges>
    <protectedRange sqref="V33:Y46 H11 O11 I17 Q17 Q19 K19 Q21 Y17:Z22 A47:Y47 A63:AI63 A62:Q62 V54:Y62 V11 A46:U46 Z46:AC46 AA47:AB47 AD45:AI47 A41:Q45 L48:AI50" name="範囲1"/>
    <protectedRange sqref="AB10 Y10" name="範囲1_1_3"/>
    <protectedRange sqref="Z10:AA10" name="範囲1_1_1_1"/>
    <protectedRange sqref="S25 N25" name="範囲1_2"/>
    <protectedRange sqref="A7" name="範囲1_3"/>
    <protectedRange sqref="Y7:Y9 AB7" name="範囲1_1_3_2"/>
    <protectedRange sqref="Z5:AA9" name="範囲1_1_1_1_2"/>
    <protectedRange sqref="AB8:AB9" name="範囲1_1_2_1_2"/>
  </protectedRanges>
  <mergeCells count="211">
    <mergeCell ref="AE17:AF18"/>
    <mergeCell ref="AE21:AF22"/>
    <mergeCell ref="Y21:Z22"/>
    <mergeCell ref="S21:T22"/>
    <mergeCell ref="Q21:R22"/>
    <mergeCell ref="M21:P22"/>
    <mergeCell ref="E15:N16"/>
    <mergeCell ref="V11:W12"/>
    <mergeCell ref="Q11:U12"/>
    <mergeCell ref="O15:P16"/>
    <mergeCell ref="X11:AB12"/>
    <mergeCell ref="AC11:AD12"/>
    <mergeCell ref="E11:G12"/>
    <mergeCell ref="H11:I12"/>
    <mergeCell ref="J11:N12"/>
    <mergeCell ref="O11:P12"/>
    <mergeCell ref="U18:X18"/>
    <mergeCell ref="AA18:AD18"/>
    <mergeCell ref="Q13:T14"/>
    <mergeCell ref="U13:V14"/>
    <mergeCell ref="Q15:T16"/>
    <mergeCell ref="U15:V16"/>
    <mergeCell ref="Q19:R20"/>
    <mergeCell ref="S19:T20"/>
    <mergeCell ref="U2:X3"/>
    <mergeCell ref="Y2:AH3"/>
    <mergeCell ref="AB5:AF5"/>
    <mergeCell ref="A7:K8"/>
    <mergeCell ref="L7:M8"/>
    <mergeCell ref="Z7:AA7"/>
    <mergeCell ref="AC7:AD7"/>
    <mergeCell ref="Z8:AA8"/>
    <mergeCell ref="Z9:AA9"/>
    <mergeCell ref="A63:Q63"/>
    <mergeCell ref="R63:U63"/>
    <mergeCell ref="V63:Y63"/>
    <mergeCell ref="Z63:AI63"/>
    <mergeCell ref="A61:Q61"/>
    <mergeCell ref="R61:U61"/>
    <mergeCell ref="V61:Y61"/>
    <mergeCell ref="Z61:AI61"/>
    <mergeCell ref="A59:Q59"/>
    <mergeCell ref="R59:U59"/>
    <mergeCell ref="V59:Y59"/>
    <mergeCell ref="Z59:AI59"/>
    <mergeCell ref="A60:Q60"/>
    <mergeCell ref="R60:U60"/>
    <mergeCell ref="V60:Y60"/>
    <mergeCell ref="Z60:AI60"/>
    <mergeCell ref="A57:Q57"/>
    <mergeCell ref="R57:U57"/>
    <mergeCell ref="V57:Y57"/>
    <mergeCell ref="A48:Q48"/>
    <mergeCell ref="Z57:AI57"/>
    <mergeCell ref="A58:Q58"/>
    <mergeCell ref="R58:U58"/>
    <mergeCell ref="A64:Y64"/>
    <mergeCell ref="Z64:AI64"/>
    <mergeCell ref="A62:Q62"/>
    <mergeCell ref="R62:U62"/>
    <mergeCell ref="V62:Y62"/>
    <mergeCell ref="Z62:AI62"/>
    <mergeCell ref="V58:Y58"/>
    <mergeCell ref="Z58:AI58"/>
    <mergeCell ref="A56:Q56"/>
    <mergeCell ref="R56:U56"/>
    <mergeCell ref="V56:Y56"/>
    <mergeCell ref="Z56:AI56"/>
    <mergeCell ref="AD51:AI51"/>
    <mergeCell ref="A53:Q53"/>
    <mergeCell ref="R53:U53"/>
    <mergeCell ref="V53:Y53"/>
    <mergeCell ref="Z53:AI53"/>
    <mergeCell ref="A55:Q55"/>
    <mergeCell ref="R55:U55"/>
    <mergeCell ref="V55:Y55"/>
    <mergeCell ref="Z55:AI55"/>
    <mergeCell ref="A46:Q46"/>
    <mergeCell ref="V46:Y46"/>
    <mergeCell ref="Z46:AC46"/>
    <mergeCell ref="Z48:AC48"/>
    <mergeCell ref="AD48:AI48"/>
    <mergeCell ref="X51:AC51"/>
    <mergeCell ref="A51:W51"/>
    <mergeCell ref="A54:Q54"/>
    <mergeCell ref="R54:U54"/>
    <mergeCell ref="V54:Y54"/>
    <mergeCell ref="Z54:AI54"/>
    <mergeCell ref="A50:Q50"/>
    <mergeCell ref="V50:Y50"/>
    <mergeCell ref="Z50:AC50"/>
    <mergeCell ref="AD50:AI50"/>
    <mergeCell ref="Z38:AC38"/>
    <mergeCell ref="A39:Q39"/>
    <mergeCell ref="R39:U39"/>
    <mergeCell ref="V39:Y39"/>
    <mergeCell ref="Z39:AC39"/>
    <mergeCell ref="A38:Q38"/>
    <mergeCell ref="R38:U38"/>
    <mergeCell ref="K33:L33"/>
    <mergeCell ref="B33:H33"/>
    <mergeCell ref="AG18:AI18"/>
    <mergeCell ref="Y17:Z18"/>
    <mergeCell ref="AE19:AF20"/>
    <mergeCell ref="U20:X20"/>
    <mergeCell ref="AA20:AD20"/>
    <mergeCell ref="AG22:AI22"/>
    <mergeCell ref="R35:U35"/>
    <mergeCell ref="Z35:AC35"/>
    <mergeCell ref="V35:Y35"/>
    <mergeCell ref="A23:AI24"/>
    <mergeCell ref="A32:Q32"/>
    <mergeCell ref="R32:U32"/>
    <mergeCell ref="V32:Y32"/>
    <mergeCell ref="Z32:AC32"/>
    <mergeCell ref="AD32:AI32"/>
    <mergeCell ref="A27:M27"/>
    <mergeCell ref="P27:X27"/>
    <mergeCell ref="A17:D18"/>
    <mergeCell ref="AG20:AI20"/>
    <mergeCell ref="U22:X22"/>
    <mergeCell ref="AA22:AD22"/>
    <mergeCell ref="A21:D22"/>
    <mergeCell ref="Y19:Z20"/>
    <mergeCell ref="A28:M29"/>
    <mergeCell ref="K19:L20"/>
    <mergeCell ref="M19:P20"/>
    <mergeCell ref="E19:J19"/>
    <mergeCell ref="A13:D14"/>
    <mergeCell ref="M17:P18"/>
    <mergeCell ref="A15:D16"/>
    <mergeCell ref="A11:D12"/>
    <mergeCell ref="E13:H14"/>
    <mergeCell ref="I13:J14"/>
    <mergeCell ref="K13:N14"/>
    <mergeCell ref="O13:P14"/>
    <mergeCell ref="E17:H18"/>
    <mergeCell ref="I17:J18"/>
    <mergeCell ref="K17:L18"/>
    <mergeCell ref="Q17:R18"/>
    <mergeCell ref="S17:T18"/>
    <mergeCell ref="Z43:AC43"/>
    <mergeCell ref="V43:Y43"/>
    <mergeCell ref="R43:U43"/>
    <mergeCell ref="A43:Q43"/>
    <mergeCell ref="A44:Q44"/>
    <mergeCell ref="Z44:AC44"/>
    <mergeCell ref="V44:Y44"/>
    <mergeCell ref="R40:U40"/>
    <mergeCell ref="V40:Y40"/>
    <mergeCell ref="Z40:AC40"/>
    <mergeCell ref="AA28:AI29"/>
    <mergeCell ref="AA30:AE31"/>
    <mergeCell ref="P28:X29"/>
    <mergeCell ref="R25:S25"/>
    <mergeCell ref="N25:Q25"/>
    <mergeCell ref="T25:V25"/>
    <mergeCell ref="AF30:AI31"/>
    <mergeCell ref="AA27:AI27"/>
    <mergeCell ref="E21:J22"/>
    <mergeCell ref="K21:L22"/>
    <mergeCell ref="A19:D20"/>
    <mergeCell ref="E20:J20"/>
    <mergeCell ref="BL33:BP33"/>
    <mergeCell ref="BL34:BP34"/>
    <mergeCell ref="BL35:BP35"/>
    <mergeCell ref="A41:Q41"/>
    <mergeCell ref="R41:U41"/>
    <mergeCell ref="V41:Y41"/>
    <mergeCell ref="Z41:AC41"/>
    <mergeCell ref="A37:Q37"/>
    <mergeCell ref="R37:U37"/>
    <mergeCell ref="V37:Y37"/>
    <mergeCell ref="Z37:AC37"/>
    <mergeCell ref="V34:Y34"/>
    <mergeCell ref="Z34:AC34"/>
    <mergeCell ref="R34:U34"/>
    <mergeCell ref="K34:L34"/>
    <mergeCell ref="B34:H34"/>
    <mergeCell ref="K35:L35"/>
    <mergeCell ref="B35:H35"/>
    <mergeCell ref="A36:Q36"/>
    <mergeCell ref="R36:U36"/>
    <mergeCell ref="V36:Y36"/>
    <mergeCell ref="Z36:AC36"/>
    <mergeCell ref="R33:U33"/>
    <mergeCell ref="V33:Y33"/>
    <mergeCell ref="AM49:AY49"/>
    <mergeCell ref="A45:Q45"/>
    <mergeCell ref="Z45:AC45"/>
    <mergeCell ref="S46:U46"/>
    <mergeCell ref="V48:Y48"/>
    <mergeCell ref="V49:Y49"/>
    <mergeCell ref="AM44:AW44"/>
    <mergeCell ref="A47:U47"/>
    <mergeCell ref="V47:AC47"/>
    <mergeCell ref="AD47:AI47"/>
    <mergeCell ref="AD33:AI46"/>
    <mergeCell ref="R44:U44"/>
    <mergeCell ref="A49:Q49"/>
    <mergeCell ref="Z49:AC49"/>
    <mergeCell ref="AD49:AI49"/>
    <mergeCell ref="R45:U45"/>
    <mergeCell ref="V45:Y45"/>
    <mergeCell ref="A42:Q42"/>
    <mergeCell ref="R42:U42"/>
    <mergeCell ref="V42:Y42"/>
    <mergeCell ref="Z42:AC42"/>
    <mergeCell ref="Z33:AC33"/>
    <mergeCell ref="A40:Q40"/>
    <mergeCell ref="V38:Y38"/>
  </mergeCells>
  <phoneticPr fontId="1"/>
  <conditionalFormatting sqref="V47:AC47">
    <cfRule type="cellIs" dxfId="0" priority="1" operator="greaterThan">
      <formula>$P$28</formula>
    </cfRule>
  </conditionalFormatting>
  <dataValidations count="10">
    <dataValidation type="list" allowBlank="1" showInputMessage="1" showErrorMessage="1" sqref="I13:J14 U13:V16 O13:P14" xr:uid="{00000000-0002-0000-0100-000000000000}">
      <formula1>"-,○"</formula1>
    </dataValidation>
    <dataValidation type="list" allowBlank="1" showInputMessage="1" showErrorMessage="1" sqref="E21:J22" xr:uid="{00000000-0002-0000-0100-000002000000}">
      <formula1>"90,80,70,95"</formula1>
    </dataValidation>
    <dataValidation type="list" allowBlank="1" showInputMessage="1" showErrorMessage="1" sqref="K19:L20 V11:W12" xr:uid="{00000000-0002-0000-0100-000003000000}">
      <formula1>"1,2"</formula1>
    </dataValidation>
    <dataValidation type="list" allowBlank="1" showInputMessage="1" showErrorMessage="1" sqref="O11:P12 H11:I12" xr:uid="{00000000-0002-0000-0100-000004000000}">
      <formula1>"1,2,3,4,5"</formula1>
    </dataValidation>
    <dataValidation type="list" allowBlank="1" showInputMessage="1" showErrorMessage="1" sqref="Y17:Z22" xr:uid="{00000000-0002-0000-0100-000005000000}">
      <formula1>"2,3,4,5,6,7,8,9,10,11,12,13"</formula1>
    </dataValidation>
    <dataValidation type="list" allowBlank="1" showInputMessage="1" showErrorMessage="1" sqref="A45:Q45" xr:uid="{C9F83C77-0A1A-45C5-B68E-43AE86B92DA9}">
      <formula1>"通所介護感染症災害3％加算"</formula1>
    </dataValidation>
    <dataValidation type="list" allowBlank="1" showInputMessage="1" showErrorMessage="1" sqref="O15:P16" xr:uid="{6AF588D4-5C51-4603-AC65-31E7925B00CF}">
      <formula1>"1,2,3"</formula1>
    </dataValidation>
    <dataValidation type="list" allowBlank="1" showInputMessage="1" showErrorMessage="1" sqref="A46:Q46" xr:uid="{E947A422-9AB2-4C7C-8A7B-7C027E345C6E}">
      <formula1>"サービス提供体制強化加算"</formula1>
    </dataValidation>
    <dataValidation type="list" allowBlank="1" showInputMessage="1" showErrorMessage="1" sqref="A41:Q43" xr:uid="{16103626-10F1-4A23-BFF4-C2DE2CBCB0D0}">
      <formula1>"生活機能向上連携加算(Ⅰ),生活機能向上連携加算(Ⅱ),ADL維持等加算(Ⅰ),ADL維持等加算(Ⅱ),ADL維持等加算(Ⅲ),栄養アセスメント加算,栄養改善加算,口腔・栄養スクリーニング加算(Ⅰ),口腔・栄養スクリーニング加算(Ⅱ),口腔機能向上加算(Ⅰ),口腔機能向上加算(Ⅱ),科学的介護推進体制加算"</formula1>
    </dataValidation>
    <dataValidation type="list" allowBlank="1" showInputMessage="1" showErrorMessage="1" sqref="AC11:AD12" xr:uid="{32C1CB9B-CB1D-4771-8B45-C81F7931FEBF}">
      <formula1>"1"</formula1>
    </dataValidation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9A306-5EE8-4C8B-9F9A-BD2ED03AD5AC}">
  <dimension ref="A2:BE60"/>
  <sheetViews>
    <sheetView view="pageBreakPreview" topLeftCell="A3" zoomScaleSheetLayoutView="100" workbookViewId="0">
      <selection activeCell="AB11" sqref="AB11:AC12"/>
    </sheetView>
  </sheetViews>
  <sheetFormatPr defaultColWidth="9" defaultRowHeight="13" x14ac:dyDescent="0.2"/>
  <cols>
    <col min="1" max="61" width="2.6328125" customWidth="1"/>
    <col min="62" max="87" width="2.453125" customWidth="1"/>
  </cols>
  <sheetData>
    <row r="2" spans="1:57" ht="13.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U2" s="318" t="s">
        <v>39</v>
      </c>
      <c r="V2" s="318"/>
      <c r="W2" s="318"/>
      <c r="X2" s="318"/>
      <c r="Y2" s="303">
        <f ca="1">TODAY()</f>
        <v>44979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</row>
    <row r="3" spans="1:57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U3" s="318"/>
      <c r="V3" s="318"/>
      <c r="W3" s="318"/>
      <c r="X3" s="318"/>
      <c r="Y3" s="303"/>
      <c r="Z3" s="303"/>
      <c r="AA3" s="303"/>
      <c r="AB3" s="303"/>
      <c r="AC3" s="303"/>
      <c r="AD3" s="303"/>
      <c r="AE3" s="303"/>
      <c r="AF3" s="303"/>
      <c r="AG3" s="303"/>
      <c r="AH3" s="303"/>
      <c r="AI3" s="303"/>
      <c r="AJ3" s="303"/>
    </row>
    <row r="4" spans="1:57" ht="14.2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U4" s="42"/>
      <c r="V4" s="42"/>
      <c r="W4" s="42"/>
      <c r="X4" s="42"/>
      <c r="Y4" s="41"/>
      <c r="AB4" s="41"/>
      <c r="AC4" s="41"/>
      <c r="AD4" s="41"/>
      <c r="AE4" s="41"/>
      <c r="AF4" s="41"/>
      <c r="AG4" s="41"/>
      <c r="AH4" s="41"/>
      <c r="AI4" s="41"/>
      <c r="AJ4" s="41"/>
    </row>
    <row r="5" spans="1:57" ht="14.2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U5" s="42"/>
      <c r="V5" s="42"/>
      <c r="W5" s="42"/>
      <c r="X5" s="42"/>
      <c r="Y5" s="41"/>
      <c r="Z5" s="92" t="s">
        <v>180</v>
      </c>
      <c r="AA5" s="92"/>
      <c r="AB5" t="s">
        <v>176</v>
      </c>
      <c r="AC5" s="41"/>
      <c r="AD5" s="41"/>
      <c r="AE5" s="41"/>
      <c r="AF5" s="41"/>
      <c r="AG5" s="41"/>
      <c r="AH5" s="41"/>
      <c r="AI5" s="41"/>
      <c r="AJ5" s="41"/>
    </row>
    <row r="6" spans="1:57" ht="14.2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U6" s="42"/>
      <c r="V6" s="42"/>
      <c r="W6" s="42"/>
      <c r="X6" s="42"/>
      <c r="Y6" s="41"/>
      <c r="Z6" t="s">
        <v>87</v>
      </c>
      <c r="AB6" s="41"/>
      <c r="AC6" s="41"/>
      <c r="AD6" s="41"/>
      <c r="AE6" s="41"/>
      <c r="AF6" s="41"/>
      <c r="AG6" s="41"/>
      <c r="AH6" s="41"/>
      <c r="AI6" s="41"/>
      <c r="AJ6" s="41"/>
    </row>
    <row r="7" spans="1:57" x14ac:dyDescent="0.2">
      <c r="Z7" s="92" t="s">
        <v>177</v>
      </c>
      <c r="AA7" s="92"/>
      <c r="AB7" t="s">
        <v>178</v>
      </c>
      <c r="AC7" s="92" t="s">
        <v>176</v>
      </c>
      <c r="AD7" s="92"/>
      <c r="AE7" t="s">
        <v>179</v>
      </c>
    </row>
    <row r="8" spans="1:57" x14ac:dyDescent="0.2">
      <c r="A8" s="245"/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6" t="s">
        <v>35</v>
      </c>
      <c r="M8" s="246"/>
      <c r="Z8" s="244" t="s">
        <v>77</v>
      </c>
      <c r="AA8" s="244"/>
      <c r="AB8" t="s">
        <v>88</v>
      </c>
    </row>
    <row r="9" spans="1:57" ht="13.5" thickBot="1" x14ac:dyDescent="0.25">
      <c r="A9" s="177"/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80"/>
      <c r="M9" s="180"/>
      <c r="Z9" s="244" t="s">
        <v>78</v>
      </c>
      <c r="AA9" s="244"/>
      <c r="AB9" t="s">
        <v>88</v>
      </c>
    </row>
    <row r="10" spans="1:57" ht="13.5" thickBot="1" x14ac:dyDescent="0.25">
      <c r="AM10" s="18" t="s">
        <v>72</v>
      </c>
    </row>
    <row r="11" spans="1:57" ht="13.15" customHeight="1" x14ac:dyDescent="0.2">
      <c r="A11" s="323" t="s">
        <v>41</v>
      </c>
      <c r="B11" s="324"/>
      <c r="C11" s="325"/>
      <c r="D11" s="323" t="s">
        <v>4</v>
      </c>
      <c r="E11" s="324"/>
      <c r="F11" s="324"/>
      <c r="G11" s="329"/>
      <c r="H11" s="330"/>
      <c r="I11" s="238" t="s">
        <v>86</v>
      </c>
      <c r="J11" s="239"/>
      <c r="K11" s="239"/>
      <c r="L11" s="239"/>
      <c r="M11" s="240"/>
      <c r="N11" s="319"/>
      <c r="O11" s="226"/>
      <c r="P11" s="238" t="s">
        <v>156</v>
      </c>
      <c r="Q11" s="239"/>
      <c r="R11" s="239"/>
      <c r="S11" s="239"/>
      <c r="T11" s="240"/>
      <c r="U11" s="319"/>
      <c r="V11" s="226"/>
      <c r="W11" s="238" t="s">
        <v>174</v>
      </c>
      <c r="X11" s="239"/>
      <c r="Y11" s="239"/>
      <c r="Z11" s="239"/>
      <c r="AA11" s="239"/>
      <c r="AB11" s="308"/>
      <c r="AC11" s="309"/>
      <c r="AM11" s="18" t="s">
        <v>73</v>
      </c>
    </row>
    <row r="12" spans="1:57" ht="13.5" customHeight="1" thickBot="1" x14ac:dyDescent="0.25">
      <c r="A12" s="326"/>
      <c r="B12" s="327"/>
      <c r="C12" s="328"/>
      <c r="D12" s="326"/>
      <c r="E12" s="327"/>
      <c r="F12" s="327"/>
      <c r="G12" s="331"/>
      <c r="H12" s="332"/>
      <c r="I12" s="241"/>
      <c r="J12" s="242"/>
      <c r="K12" s="242"/>
      <c r="L12" s="242"/>
      <c r="M12" s="243"/>
      <c r="N12" s="320"/>
      <c r="O12" s="228"/>
      <c r="P12" s="241"/>
      <c r="Q12" s="242"/>
      <c r="R12" s="242"/>
      <c r="S12" s="242"/>
      <c r="T12" s="243"/>
      <c r="U12" s="320"/>
      <c r="V12" s="228"/>
      <c r="W12" s="241"/>
      <c r="X12" s="242"/>
      <c r="Y12" s="242"/>
      <c r="Z12" s="242"/>
      <c r="AA12" s="242"/>
      <c r="AB12" s="310"/>
      <c r="AC12" s="311"/>
      <c r="BE12" s="4" t="s">
        <v>95</v>
      </c>
    </row>
    <row r="13" spans="1:57" ht="13.5" customHeight="1" x14ac:dyDescent="0.2">
      <c r="A13" s="194" t="s">
        <v>92</v>
      </c>
      <c r="B13" s="195"/>
      <c r="C13" s="195"/>
      <c r="D13" s="196"/>
      <c r="E13" s="194" t="s">
        <v>96</v>
      </c>
      <c r="F13" s="195"/>
      <c r="G13" s="195"/>
      <c r="H13" s="195"/>
      <c r="I13" s="195"/>
      <c r="J13" s="195"/>
      <c r="K13" s="195"/>
      <c r="L13" s="195"/>
      <c r="M13" s="232"/>
      <c r="N13" s="319"/>
      <c r="O13" s="226"/>
      <c r="P13" s="217" t="s">
        <v>100</v>
      </c>
      <c r="Q13" s="218"/>
      <c r="R13" s="218"/>
      <c r="S13" s="219"/>
      <c r="T13" s="321"/>
      <c r="U13" s="309"/>
      <c r="V13" s="13"/>
      <c r="W13" s="13"/>
      <c r="X13" s="13"/>
      <c r="AM13" s="18" t="s">
        <v>99</v>
      </c>
      <c r="BE13" s="4" t="s">
        <v>97</v>
      </c>
    </row>
    <row r="14" spans="1:57" ht="13.5" customHeight="1" thickBot="1" x14ac:dyDescent="0.25">
      <c r="A14" s="197"/>
      <c r="B14" s="198"/>
      <c r="C14" s="198"/>
      <c r="D14" s="199"/>
      <c r="E14" s="197"/>
      <c r="F14" s="198"/>
      <c r="G14" s="198"/>
      <c r="H14" s="198"/>
      <c r="I14" s="198"/>
      <c r="J14" s="198"/>
      <c r="K14" s="198"/>
      <c r="L14" s="198"/>
      <c r="M14" s="233"/>
      <c r="N14" s="320"/>
      <c r="O14" s="228"/>
      <c r="P14" s="220"/>
      <c r="Q14" s="221"/>
      <c r="R14" s="221"/>
      <c r="S14" s="94"/>
      <c r="T14" s="322"/>
      <c r="U14" s="311"/>
      <c r="V14" s="13"/>
      <c r="W14" s="13"/>
      <c r="X14" s="13"/>
    </row>
    <row r="15" spans="1:57" ht="13.15" customHeight="1" x14ac:dyDescent="0.2">
      <c r="A15" s="349" t="s">
        <v>4</v>
      </c>
      <c r="B15" s="244"/>
      <c r="C15" s="244"/>
      <c r="D15" s="350"/>
      <c r="E15" s="247" t="s">
        <v>42</v>
      </c>
      <c r="F15" s="92"/>
      <c r="G15" s="92"/>
      <c r="H15" s="351"/>
      <c r="I15" s="352"/>
      <c r="J15" s="245"/>
      <c r="K15" s="246" t="s">
        <v>43</v>
      </c>
      <c r="L15" s="353"/>
      <c r="M15" s="247" t="s">
        <v>74</v>
      </c>
      <c r="N15" s="92"/>
      <c r="O15" s="92"/>
      <c r="P15" s="219"/>
      <c r="Q15" s="174"/>
      <c r="R15" s="175"/>
      <c r="S15" s="178" t="s">
        <v>40</v>
      </c>
      <c r="T15" s="179"/>
      <c r="V15" s="13"/>
      <c r="W15" s="13"/>
      <c r="X15" s="13"/>
    </row>
    <row r="16" spans="1:57" ht="13.5" customHeight="1" thickBot="1" x14ac:dyDescent="0.25">
      <c r="A16" s="241"/>
      <c r="B16" s="242"/>
      <c r="C16" s="242"/>
      <c r="D16" s="257"/>
      <c r="E16" s="247"/>
      <c r="F16" s="92"/>
      <c r="G16" s="92"/>
      <c r="H16" s="351"/>
      <c r="I16" s="176"/>
      <c r="J16" s="177"/>
      <c r="K16" s="180"/>
      <c r="L16" s="181"/>
      <c r="M16" s="220"/>
      <c r="N16" s="221"/>
      <c r="O16" s="221"/>
      <c r="P16" s="94"/>
      <c r="Q16" s="176"/>
      <c r="R16" s="177"/>
      <c r="S16" s="180"/>
      <c r="T16" s="181"/>
      <c r="V16" s="13"/>
      <c r="W16" s="13"/>
      <c r="X16" s="13"/>
    </row>
    <row r="17" spans="1:39" ht="13.5" customHeight="1" x14ac:dyDescent="0.2">
      <c r="A17" s="217" t="s">
        <v>48</v>
      </c>
      <c r="B17" s="218"/>
      <c r="C17" s="218"/>
      <c r="D17" s="219"/>
      <c r="E17" s="339" t="s">
        <v>68</v>
      </c>
      <c r="F17" s="340"/>
      <c r="G17" s="340"/>
      <c r="H17" s="340"/>
      <c r="I17" s="340"/>
      <c r="J17" s="341"/>
      <c r="K17" s="342"/>
      <c r="L17" s="343"/>
    </row>
    <row r="18" spans="1:39" ht="13.5" customHeight="1" thickBot="1" x14ac:dyDescent="0.25">
      <c r="A18" s="220"/>
      <c r="B18" s="221"/>
      <c r="C18" s="221"/>
      <c r="D18" s="94"/>
      <c r="E18" s="346" t="s">
        <v>49</v>
      </c>
      <c r="F18" s="347"/>
      <c r="G18" s="347"/>
      <c r="H18" s="347"/>
      <c r="I18" s="347"/>
      <c r="J18" s="348"/>
      <c r="K18" s="344"/>
      <c r="L18" s="345"/>
    </row>
    <row r="19" spans="1:39" ht="13.5" customHeight="1" x14ac:dyDescent="0.2">
      <c r="A19" s="217" t="s">
        <v>83</v>
      </c>
      <c r="B19" s="218"/>
      <c r="C19" s="218"/>
      <c r="D19" s="219"/>
      <c r="E19" s="211">
        <v>90</v>
      </c>
      <c r="F19" s="212"/>
      <c r="G19" s="212"/>
      <c r="H19" s="212"/>
      <c r="I19" s="212"/>
      <c r="J19" s="212"/>
      <c r="K19" s="212" t="s">
        <v>84</v>
      </c>
      <c r="L19" s="215"/>
    </row>
    <row r="20" spans="1:39" ht="13.5" customHeight="1" thickBot="1" x14ac:dyDescent="0.25">
      <c r="A20" s="220"/>
      <c r="B20" s="221"/>
      <c r="C20" s="221"/>
      <c r="D20" s="94"/>
      <c r="E20" s="213"/>
      <c r="F20" s="214"/>
      <c r="G20" s="214"/>
      <c r="H20" s="214"/>
      <c r="I20" s="214"/>
      <c r="J20" s="214"/>
      <c r="K20" s="214"/>
      <c r="L20" s="216"/>
    </row>
    <row r="21" spans="1:39" ht="13.5" customHeight="1" x14ac:dyDescent="0.2">
      <c r="A21" s="175" t="s">
        <v>50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</row>
    <row r="22" spans="1:39" ht="14.25" customHeight="1" thickBot="1" x14ac:dyDescent="0.25">
      <c r="A22" s="177"/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</row>
    <row r="23" spans="1:39" x14ac:dyDescent="0.2">
      <c r="M23" t="s">
        <v>51</v>
      </c>
      <c r="N23" s="202">
        <f ca="1">TODAY()</f>
        <v>44979</v>
      </c>
      <c r="O23" s="202"/>
      <c r="P23" s="202"/>
      <c r="Q23" s="202"/>
      <c r="R23" s="201"/>
      <c r="S23" s="201"/>
      <c r="T23" s="203" t="s">
        <v>90</v>
      </c>
      <c r="U23" s="203"/>
      <c r="V23" s="203"/>
      <c r="W23" s="47"/>
      <c r="X23" t="s">
        <v>52</v>
      </c>
      <c r="AM23" s="18" t="s">
        <v>91</v>
      </c>
    </row>
    <row r="24" spans="1:39" ht="13.5" thickBot="1" x14ac:dyDescent="0.25"/>
    <row r="25" spans="1:39" ht="13.5" thickBot="1" x14ac:dyDescent="0.25">
      <c r="A25" s="53" t="s">
        <v>53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5"/>
    </row>
    <row r="26" spans="1:39" x14ac:dyDescent="0.2">
      <c r="A26" s="333" t="str">
        <f>IF(K17&gt;0,CHOOSE(K17,Z53,AD38+Z53),"")</f>
        <v/>
      </c>
      <c r="B26" s="334"/>
      <c r="C26" s="334"/>
      <c r="D26" s="334"/>
      <c r="E26" s="334"/>
      <c r="F26" s="334"/>
      <c r="G26" s="334"/>
      <c r="H26" s="334"/>
      <c r="I26" s="334"/>
      <c r="J26" s="334"/>
      <c r="K26" s="334"/>
      <c r="L26" s="334"/>
      <c r="M26" s="335"/>
      <c r="AB26" s="323" t="s">
        <v>3</v>
      </c>
      <c r="AC26" s="324"/>
      <c r="AD26" s="324"/>
      <c r="AE26" s="325"/>
      <c r="AF26" s="204">
        <v>10</v>
      </c>
      <c r="AG26" s="204"/>
      <c r="AH26" s="205"/>
      <c r="AI26" s="205"/>
      <c r="AJ26" s="206"/>
    </row>
    <row r="27" spans="1:39" ht="13.5" thickBot="1" x14ac:dyDescent="0.25">
      <c r="A27" s="336"/>
      <c r="B27" s="337"/>
      <c r="C27" s="337"/>
      <c r="D27" s="337"/>
      <c r="E27" s="337"/>
      <c r="F27" s="337"/>
      <c r="G27" s="337"/>
      <c r="H27" s="337"/>
      <c r="I27" s="337"/>
      <c r="J27" s="337"/>
      <c r="K27" s="337"/>
      <c r="L27" s="337"/>
      <c r="M27" s="338"/>
      <c r="AB27" s="326"/>
      <c r="AC27" s="327"/>
      <c r="AD27" s="327"/>
      <c r="AE27" s="328"/>
      <c r="AF27" s="207"/>
      <c r="AG27" s="207"/>
      <c r="AH27" s="208"/>
      <c r="AI27" s="208"/>
      <c r="AJ27" s="209"/>
    </row>
    <row r="29" spans="1:39" ht="13.5" thickBot="1" x14ac:dyDescent="0.25"/>
    <row r="30" spans="1:39" ht="18.75" customHeight="1" thickBot="1" x14ac:dyDescent="0.25">
      <c r="A30" s="249" t="s">
        <v>54</v>
      </c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0"/>
      <c r="P30" s="250"/>
      <c r="Q30" s="250"/>
      <c r="R30" s="372" t="s">
        <v>26</v>
      </c>
      <c r="S30" s="372"/>
      <c r="T30" s="372"/>
      <c r="U30" s="372"/>
      <c r="V30" s="372" t="s">
        <v>55</v>
      </c>
      <c r="W30" s="372"/>
      <c r="X30" s="372"/>
      <c r="Y30" s="372"/>
      <c r="Z30" s="373" t="s">
        <v>56</v>
      </c>
      <c r="AA30" s="374"/>
      <c r="AB30" s="374"/>
      <c r="AC30" s="374"/>
      <c r="AD30" s="354" t="s">
        <v>12</v>
      </c>
      <c r="AE30" s="355"/>
      <c r="AF30" s="355"/>
      <c r="AG30" s="355"/>
      <c r="AH30" s="355"/>
      <c r="AI30" s="355"/>
      <c r="AJ30" s="356"/>
    </row>
    <row r="31" spans="1:39" s="6" customFormat="1" ht="16.5" x14ac:dyDescent="0.2">
      <c r="A31" s="357" t="s">
        <v>162</v>
      </c>
      <c r="B31" s="358"/>
      <c r="C31" s="358"/>
      <c r="D31" s="358"/>
      <c r="E31" s="358"/>
      <c r="F31" s="358"/>
      <c r="G31" s="358"/>
      <c r="H31" s="358"/>
      <c r="I31" s="358"/>
      <c r="J31" s="358"/>
      <c r="K31" s="358"/>
      <c r="L31" s="358"/>
      <c r="M31" s="358"/>
      <c r="N31" s="358"/>
      <c r="O31" s="358"/>
      <c r="P31" s="358"/>
      <c r="Q31" s="358"/>
      <c r="R31" s="359" t="s">
        <v>181</v>
      </c>
      <c r="S31" s="359"/>
      <c r="T31" s="359"/>
      <c r="U31" s="359"/>
      <c r="V31" s="359" t="str">
        <f>IF(G11&gt;0,1,"")</f>
        <v/>
      </c>
      <c r="W31" s="359"/>
      <c r="X31" s="359"/>
      <c r="Y31" s="359"/>
      <c r="Z31" s="359" t="str">
        <f>IF($G$11&gt;0,(R31*V31),"")</f>
        <v/>
      </c>
      <c r="AA31" s="359"/>
      <c r="AB31" s="359"/>
      <c r="AC31" s="359"/>
      <c r="AD31" s="360" t="str">
        <f>IF(SUM(Z31:AC34)&gt;0,(TRUNC(SUM(Z31:AC34)*AF26)-TRUNC(TRUNC(SUM(Z31:AC34)*AF26)*(E19/100))),"")</f>
        <v/>
      </c>
      <c r="AE31" s="361"/>
      <c r="AF31" s="361"/>
      <c r="AG31" s="361"/>
      <c r="AH31" s="361"/>
      <c r="AI31" s="361"/>
      <c r="AJ31" s="362"/>
    </row>
    <row r="32" spans="1:39" s="6" customFormat="1" ht="16.5" x14ac:dyDescent="0.2">
      <c r="A32" s="297" t="str">
        <f>IF(N13="○","運動器機能向上加算","")</f>
        <v/>
      </c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7" t="s">
        <v>182</v>
      </c>
      <c r="S32" s="167"/>
      <c r="T32" s="167"/>
      <c r="U32" s="167"/>
      <c r="V32" s="167" t="str">
        <f>IF(AND(N13="○",(G11&gt;0)),1,"")</f>
        <v/>
      </c>
      <c r="W32" s="167"/>
      <c r="X32" s="167"/>
      <c r="Y32" s="167"/>
      <c r="Z32" s="167" t="str">
        <f>IF(AND(N13="○",(G11&gt;0)),(R32*V32),"")</f>
        <v/>
      </c>
      <c r="AA32" s="167"/>
      <c r="AB32" s="167"/>
      <c r="AC32" s="170"/>
      <c r="AD32" s="363"/>
      <c r="AE32" s="364"/>
      <c r="AF32" s="364"/>
      <c r="AG32" s="364"/>
      <c r="AH32" s="364"/>
      <c r="AI32" s="364"/>
      <c r="AJ32" s="365"/>
      <c r="AM32" s="18" t="s">
        <v>102</v>
      </c>
    </row>
    <row r="33" spans="1:39" s="6" customFormat="1" ht="16.5" x14ac:dyDescent="0.2">
      <c r="A33" s="297" t="str">
        <f>IF(I15&gt;0,"介護予防通所介護同一建物減算","")</f>
        <v/>
      </c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7" t="s">
        <v>182</v>
      </c>
      <c r="S33" s="167"/>
      <c r="T33" s="167"/>
      <c r="U33" s="167"/>
      <c r="V33" s="167" t="str">
        <f>IF(I15&gt;0,1,"")</f>
        <v/>
      </c>
      <c r="W33" s="167"/>
      <c r="X33" s="167"/>
      <c r="Y33" s="167"/>
      <c r="Z33" s="167" t="str">
        <f>IF($I$15&gt;0,(R33*V33),"")</f>
        <v/>
      </c>
      <c r="AA33" s="167"/>
      <c r="AB33" s="167"/>
      <c r="AC33" s="170"/>
      <c r="AD33" s="363"/>
      <c r="AE33" s="364"/>
      <c r="AF33" s="364"/>
      <c r="AG33" s="364"/>
      <c r="AH33" s="364"/>
      <c r="AI33" s="364"/>
      <c r="AJ33" s="365"/>
    </row>
    <row r="34" spans="1:39" s="6" customFormat="1" ht="16.5" x14ac:dyDescent="0.2">
      <c r="A34" s="369" t="s">
        <v>165</v>
      </c>
      <c r="B34" s="370"/>
      <c r="C34" s="370"/>
      <c r="D34" s="370"/>
      <c r="E34" s="370"/>
      <c r="F34" s="370"/>
      <c r="G34" s="370"/>
      <c r="H34" s="370"/>
      <c r="I34" s="370"/>
      <c r="J34" s="370"/>
      <c r="K34" s="370"/>
      <c r="L34" s="370"/>
      <c r="M34" s="370"/>
      <c r="N34" s="370"/>
      <c r="O34" s="370"/>
      <c r="P34" s="370"/>
      <c r="Q34" s="370"/>
      <c r="R34" s="371">
        <v>1E-3</v>
      </c>
      <c r="S34" s="371"/>
      <c r="T34" s="371"/>
      <c r="U34" s="371"/>
      <c r="V34" s="167" t="str">
        <f>V31</f>
        <v/>
      </c>
      <c r="W34" s="167"/>
      <c r="X34" s="167"/>
      <c r="Y34" s="167"/>
      <c r="Z34" s="137" t="str">
        <f>IFERROR(ROUND(Z31*R34,0),"")</f>
        <v/>
      </c>
      <c r="AA34" s="137"/>
      <c r="AB34" s="137"/>
      <c r="AC34" s="137"/>
      <c r="AD34" s="366"/>
      <c r="AE34" s="367"/>
      <c r="AF34" s="367"/>
      <c r="AG34" s="367"/>
      <c r="AH34" s="367"/>
      <c r="AI34" s="367"/>
      <c r="AJ34" s="368"/>
    </row>
    <row r="35" spans="1:39" s="6" customFormat="1" ht="16.5" x14ac:dyDescent="0.2">
      <c r="A35" s="386" t="s">
        <v>59</v>
      </c>
      <c r="B35" s="386"/>
      <c r="C35" s="386"/>
      <c r="D35" s="386"/>
      <c r="E35" s="386"/>
      <c r="F35" s="386"/>
      <c r="G35" s="386"/>
      <c r="H35" s="386"/>
      <c r="I35" s="386"/>
      <c r="J35" s="386"/>
      <c r="K35" s="386"/>
      <c r="L35" s="386" t="str">
        <f>IF(N11&gt;0,CHOOSE(N11,"Ⅰ","Ⅱ","Ⅲ","Ⅳ","Ⅴ"),"")</f>
        <v/>
      </c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375" t="s">
        <v>183</v>
      </c>
      <c r="AA35" s="376"/>
      <c r="AB35" s="376"/>
      <c r="AC35" s="387"/>
      <c r="AD35" s="375" t="str">
        <f>IF(N11&gt;0,(TRUNC(TRUNC((SUM(Z31:AC33)+Z35)*AF26)-TRUNC(SUM(Z31:AC33)*AF26)))-(TRUNC(TRUNC((SUM(Z31:AC33)+Z35)*AF26)*(E19/100))-TRUNC(TRUNC(SUM(Z31:AC33)*AF26)*(E19/100))),"0")</f>
        <v>0</v>
      </c>
      <c r="AE35" s="376"/>
      <c r="AF35" s="376"/>
      <c r="AG35" s="376"/>
      <c r="AH35" s="376"/>
      <c r="AI35" s="376"/>
      <c r="AJ35" s="377"/>
    </row>
    <row r="36" spans="1:39" s="6" customFormat="1" ht="16.5" x14ac:dyDescent="0.2">
      <c r="A36" s="378" t="s">
        <v>163</v>
      </c>
      <c r="B36" s="378"/>
      <c r="C36" s="378"/>
      <c r="D36" s="378"/>
      <c r="E36" s="378"/>
      <c r="F36" s="378"/>
      <c r="G36" s="378"/>
      <c r="H36" s="378"/>
      <c r="I36" s="378"/>
      <c r="J36" s="378"/>
      <c r="K36" s="378"/>
      <c r="L36" s="379" t="str">
        <f>IF(U11&gt;0,CHOOSE(U11,"Ⅰ","Ⅱ","Ⅲ","Ⅳ","Ⅴ"),"")</f>
        <v/>
      </c>
      <c r="M36" s="380"/>
      <c r="N36" s="380"/>
      <c r="O36" s="380"/>
      <c r="P36" s="380"/>
      <c r="Q36" s="380"/>
      <c r="R36" s="380"/>
      <c r="S36" s="380"/>
      <c r="T36" s="380"/>
      <c r="U36" s="380"/>
      <c r="V36" s="380"/>
      <c r="W36" s="380"/>
      <c r="X36" s="380"/>
      <c r="Y36" s="381"/>
      <c r="Z36" s="382" t="s">
        <v>181</v>
      </c>
      <c r="AA36" s="383"/>
      <c r="AB36" s="383"/>
      <c r="AC36" s="384"/>
      <c r="AD36" s="382" t="str">
        <f>IF(U11&gt;0,(TRUNC(TRUNC((SUM(Z31:AC33)+Z36)*AF26)-TRUNC(SUM(Z31:AC33)*AF26)))-(TRUNC(TRUNC((SUM(Z31:AC33)+Z36)*AF26)*(E19/100))-TRUNC(TRUNC(SUM(Z31:AC33)*AF26)*(E19/100))),"")</f>
        <v/>
      </c>
      <c r="AE36" s="383"/>
      <c r="AF36" s="383"/>
      <c r="AG36" s="383"/>
      <c r="AH36" s="383"/>
      <c r="AI36" s="383"/>
      <c r="AJ36" s="385"/>
      <c r="AM36" s="18" t="s">
        <v>164</v>
      </c>
    </row>
    <row r="37" spans="1:39" s="6" customFormat="1" ht="17" thickBot="1" x14ac:dyDescent="0.25">
      <c r="A37" s="378" t="str">
        <f>IF(AB11=1,"ベースアップ加算","")</f>
        <v/>
      </c>
      <c r="B37" s="378"/>
      <c r="C37" s="378"/>
      <c r="D37" s="378"/>
      <c r="E37" s="378"/>
      <c r="F37" s="378"/>
      <c r="G37" s="378"/>
      <c r="H37" s="378"/>
      <c r="I37" s="378"/>
      <c r="J37" s="378"/>
      <c r="K37" s="378"/>
      <c r="L37" s="379"/>
      <c r="M37" s="380"/>
      <c r="N37" s="380"/>
      <c r="O37" s="380"/>
      <c r="P37" s="380"/>
      <c r="Q37" s="380"/>
      <c r="R37" s="380"/>
      <c r="S37" s="380"/>
      <c r="T37" s="380"/>
      <c r="U37" s="380"/>
      <c r="V37" s="380"/>
      <c r="W37" s="380"/>
      <c r="X37" s="380"/>
      <c r="Y37" s="381"/>
      <c r="Z37" s="382" t="s">
        <v>181</v>
      </c>
      <c r="AA37" s="383"/>
      <c r="AB37" s="383"/>
      <c r="AC37" s="384"/>
      <c r="AD37" s="382" t="str">
        <f>IF(AB11&gt;0,(TRUNC(TRUNC((SUM(Z31:AC33)+Z37)*AF26)-TRUNC(SUM(Z31:AC33)*AF26)))-(TRUNC(TRUNC((SUM(Z31:AC33)+Z37)*AF26)*(E19/100))-TRUNC(TRUNC(SUM(Z31:AC33)*AF26)*(E19/100))),"")</f>
        <v/>
      </c>
      <c r="AE37" s="383"/>
      <c r="AF37" s="383"/>
      <c r="AG37" s="383"/>
      <c r="AH37" s="383"/>
      <c r="AI37" s="383"/>
      <c r="AJ37" s="385"/>
      <c r="AM37" s="18"/>
    </row>
    <row r="38" spans="1:39" s="6" customFormat="1" ht="17" thickBot="1" x14ac:dyDescent="0.25">
      <c r="A38" s="275" t="s">
        <v>14</v>
      </c>
      <c r="B38" s="276"/>
      <c r="C38" s="276"/>
      <c r="D38" s="276"/>
      <c r="E38" s="276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6"/>
      <c r="X38" s="276"/>
      <c r="Y38" s="273"/>
      <c r="Z38" s="273"/>
      <c r="AA38" s="273"/>
      <c r="AB38" s="273"/>
      <c r="AC38" s="393"/>
      <c r="AD38" s="293">
        <f>SUM(AD31:AJ36)</f>
        <v>0</v>
      </c>
      <c r="AE38" s="293"/>
      <c r="AF38" s="293"/>
      <c r="AG38" s="293"/>
      <c r="AH38" s="293"/>
      <c r="AI38" s="293"/>
      <c r="AJ38" s="294"/>
    </row>
    <row r="39" spans="1:39" s="6" customFormat="1" ht="17" thickBot="1" x14ac:dyDescent="0.25"/>
    <row r="40" spans="1:39" s="6" customFormat="1" ht="17" thickBot="1" x14ac:dyDescent="0.25">
      <c r="A40" s="249" t="s">
        <v>60</v>
      </c>
      <c r="B40" s="250"/>
      <c r="C40" s="250"/>
      <c r="D40" s="250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 t="s">
        <v>61</v>
      </c>
      <c r="S40" s="250"/>
      <c r="T40" s="250"/>
      <c r="U40" s="250"/>
      <c r="V40" s="250" t="s">
        <v>55</v>
      </c>
      <c r="W40" s="250"/>
      <c r="X40" s="250"/>
      <c r="Y40" s="250"/>
      <c r="Z40" s="250" t="s">
        <v>12</v>
      </c>
      <c r="AA40" s="250"/>
      <c r="AB40" s="250"/>
      <c r="AC40" s="250"/>
      <c r="AD40" s="250"/>
      <c r="AE40" s="250"/>
      <c r="AF40" s="250"/>
      <c r="AG40" s="250"/>
      <c r="AH40" s="250"/>
      <c r="AI40" s="250"/>
      <c r="AJ40" s="296"/>
    </row>
    <row r="41" spans="1:39" s="6" customFormat="1" ht="16.5" x14ac:dyDescent="0.2">
      <c r="A41" s="169" t="s">
        <v>13</v>
      </c>
      <c r="B41" s="266"/>
      <c r="C41" s="266"/>
      <c r="D41" s="266"/>
      <c r="E41" s="266"/>
      <c r="F41" s="266"/>
      <c r="G41" s="266"/>
      <c r="H41" s="266"/>
      <c r="I41" s="266"/>
      <c r="J41" s="266"/>
      <c r="K41" s="266"/>
      <c r="L41" s="266"/>
      <c r="M41" s="266"/>
      <c r="N41" s="266"/>
      <c r="O41" s="266"/>
      <c r="P41" s="266"/>
      <c r="Q41" s="266"/>
      <c r="R41" s="388" t="s">
        <v>181</v>
      </c>
      <c r="S41" s="389"/>
      <c r="T41" s="389"/>
      <c r="U41" s="390"/>
      <c r="V41" s="266" t="str">
        <f>IF(Q15&gt;0,Q15,"")</f>
        <v/>
      </c>
      <c r="W41" s="266"/>
      <c r="X41" s="266"/>
      <c r="Y41" s="266"/>
      <c r="Z41" s="130" t="str">
        <f>IF(Q15&gt;0,V41*R41,"")</f>
        <v/>
      </c>
      <c r="AA41" s="130"/>
      <c r="AB41" s="130"/>
      <c r="AC41" s="130"/>
      <c r="AD41" s="130"/>
      <c r="AE41" s="130"/>
      <c r="AF41" s="130"/>
      <c r="AG41" s="130"/>
      <c r="AH41" s="130"/>
      <c r="AI41" s="130"/>
      <c r="AJ41" s="267"/>
    </row>
    <row r="42" spans="1:39" s="6" customFormat="1" ht="16.5" x14ac:dyDescent="0.2">
      <c r="A42" s="165" t="str">
        <f>IF(T13="○","おやつ代","")</f>
        <v/>
      </c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70" t="s">
        <v>182</v>
      </c>
      <c r="S42" s="391"/>
      <c r="T42" s="391"/>
      <c r="U42" s="392"/>
      <c r="V42" s="166" t="str">
        <f>IF(AND(T13="○",(G11&gt;0)),SUM(Q15),"")</f>
        <v/>
      </c>
      <c r="W42" s="166"/>
      <c r="X42" s="166"/>
      <c r="Y42" s="166"/>
      <c r="Z42" s="167" t="str">
        <f>IFERROR(V42*R42,"")</f>
        <v/>
      </c>
      <c r="AA42" s="167"/>
      <c r="AB42" s="167"/>
      <c r="AC42" s="167"/>
      <c r="AD42" s="167"/>
      <c r="AE42" s="167"/>
      <c r="AF42" s="167"/>
      <c r="AG42" s="167"/>
      <c r="AH42" s="167"/>
      <c r="AI42" s="167"/>
      <c r="AJ42" s="289"/>
    </row>
    <row r="43" spans="1:39" s="6" customFormat="1" ht="16.5" x14ac:dyDescent="0.2">
      <c r="A43" s="165" t="s">
        <v>62</v>
      </c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70" t="s">
        <v>181</v>
      </c>
      <c r="S43" s="391"/>
      <c r="T43" s="391"/>
      <c r="U43" s="392"/>
      <c r="V43" s="166" t="str">
        <f>IF(I15&gt;0,I15,"")</f>
        <v/>
      </c>
      <c r="W43" s="166"/>
      <c r="X43" s="166"/>
      <c r="Y43" s="166"/>
      <c r="Z43" s="167" t="str">
        <f>IF(I15&gt;0,V43*R43,"")</f>
        <v/>
      </c>
      <c r="AA43" s="167"/>
      <c r="AB43" s="167"/>
      <c r="AC43" s="167"/>
      <c r="AD43" s="167"/>
      <c r="AE43" s="167"/>
      <c r="AF43" s="167"/>
      <c r="AG43" s="167"/>
      <c r="AH43" s="167"/>
      <c r="AI43" s="167"/>
      <c r="AJ43" s="289"/>
      <c r="AM43" s="18" t="s">
        <v>102</v>
      </c>
    </row>
    <row r="44" spans="1:39" s="6" customFormat="1" ht="16.5" x14ac:dyDescent="0.2">
      <c r="A44" s="165" t="s">
        <v>63</v>
      </c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70" t="s">
        <v>181</v>
      </c>
      <c r="S44" s="391"/>
      <c r="T44" s="391"/>
      <c r="U44" s="392"/>
      <c r="V44" s="135"/>
      <c r="W44" s="135"/>
      <c r="X44" s="135"/>
      <c r="Y44" s="135"/>
      <c r="Z44" s="167" t="str">
        <f>IF(V44&gt;0,V44*R44,"")</f>
        <v/>
      </c>
      <c r="AA44" s="167"/>
      <c r="AB44" s="167"/>
      <c r="AC44" s="167"/>
      <c r="AD44" s="167"/>
      <c r="AE44" s="167"/>
      <c r="AF44" s="167"/>
      <c r="AG44" s="167"/>
      <c r="AH44" s="167"/>
      <c r="AI44" s="167"/>
      <c r="AJ44" s="289"/>
    </row>
    <row r="45" spans="1:39" s="6" customFormat="1" ht="16.5" x14ac:dyDescent="0.2">
      <c r="A45" s="165" t="s">
        <v>64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70" t="s">
        <v>181</v>
      </c>
      <c r="S45" s="391"/>
      <c r="T45" s="391"/>
      <c r="U45" s="392"/>
      <c r="V45" s="166" t="str">
        <f>IF(I15&gt;0,I15,"")</f>
        <v/>
      </c>
      <c r="W45" s="166"/>
      <c r="X45" s="166"/>
      <c r="Y45" s="166"/>
      <c r="Z45" s="167" t="str">
        <f>IF(I15&gt;0,V45*R45,"")</f>
        <v/>
      </c>
      <c r="AA45" s="167"/>
      <c r="AB45" s="167"/>
      <c r="AC45" s="167"/>
      <c r="AD45" s="167"/>
      <c r="AE45" s="167"/>
      <c r="AF45" s="167"/>
      <c r="AG45" s="167"/>
      <c r="AH45" s="167"/>
      <c r="AI45" s="167"/>
      <c r="AJ45" s="289"/>
    </row>
    <row r="46" spans="1:39" s="6" customFormat="1" ht="16.5" x14ac:dyDescent="0.2">
      <c r="A46" s="165" t="s">
        <v>65</v>
      </c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70" t="s">
        <v>181</v>
      </c>
      <c r="S46" s="391"/>
      <c r="T46" s="391"/>
      <c r="U46" s="392"/>
      <c r="V46" s="166" t="str">
        <f>IF(I15&gt;0,I15,"")</f>
        <v/>
      </c>
      <c r="W46" s="166"/>
      <c r="X46" s="166"/>
      <c r="Y46" s="166"/>
      <c r="Z46" s="167" t="str">
        <f>IF(I15&gt;0,V46*R46,"")</f>
        <v/>
      </c>
      <c r="AA46" s="167"/>
      <c r="AB46" s="167"/>
      <c r="AC46" s="167"/>
      <c r="AD46" s="167"/>
      <c r="AE46" s="167"/>
      <c r="AF46" s="167"/>
      <c r="AG46" s="167"/>
      <c r="AH46" s="167"/>
      <c r="AI46" s="167"/>
      <c r="AJ46" s="289"/>
    </row>
    <row r="47" spans="1:39" s="6" customFormat="1" ht="16.5" x14ac:dyDescent="0.2">
      <c r="A47" s="165" t="s">
        <v>38</v>
      </c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70" t="s">
        <v>181</v>
      </c>
      <c r="S47" s="391"/>
      <c r="T47" s="391"/>
      <c r="U47" s="392"/>
      <c r="V47" s="135"/>
      <c r="W47" s="135"/>
      <c r="X47" s="135"/>
      <c r="Y47" s="135"/>
      <c r="Z47" s="167" t="str">
        <f>IF(V47&gt;0,V47*R47,"")</f>
        <v/>
      </c>
      <c r="AA47" s="167"/>
      <c r="AB47" s="167"/>
      <c r="AC47" s="167"/>
      <c r="AD47" s="167"/>
      <c r="AE47" s="167"/>
      <c r="AF47" s="167"/>
      <c r="AG47" s="167"/>
      <c r="AH47" s="167"/>
      <c r="AI47" s="167"/>
      <c r="AJ47" s="289"/>
    </row>
    <row r="48" spans="1:39" s="6" customFormat="1" ht="16.5" x14ac:dyDescent="0.2">
      <c r="A48" s="165" t="s">
        <v>2</v>
      </c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70" t="s">
        <v>181</v>
      </c>
      <c r="S48" s="391"/>
      <c r="T48" s="391"/>
      <c r="U48" s="392"/>
      <c r="V48" s="135"/>
      <c r="W48" s="135"/>
      <c r="X48" s="135"/>
      <c r="Y48" s="135"/>
      <c r="Z48" s="167" t="str">
        <f>IF(V48&gt;0,V48*R48,"")</f>
        <v/>
      </c>
      <c r="AA48" s="167"/>
      <c r="AB48" s="167"/>
      <c r="AC48" s="167"/>
      <c r="AD48" s="167"/>
      <c r="AE48" s="167"/>
      <c r="AF48" s="167"/>
      <c r="AG48" s="167"/>
      <c r="AH48" s="167"/>
      <c r="AI48" s="167"/>
      <c r="AJ48" s="289"/>
    </row>
    <row r="49" spans="1:36" s="6" customFormat="1" ht="16.5" x14ac:dyDescent="0.2">
      <c r="A49" s="165" t="s">
        <v>66</v>
      </c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7" t="s">
        <v>181</v>
      </c>
      <c r="S49" s="167"/>
      <c r="T49" s="167"/>
      <c r="U49" s="167"/>
      <c r="V49" s="135"/>
      <c r="W49" s="135"/>
      <c r="X49" s="135"/>
      <c r="Y49" s="135"/>
      <c r="Z49" s="167" t="str">
        <f>IF(V49&gt;0,V49*R49,"")</f>
        <v/>
      </c>
      <c r="AA49" s="167"/>
      <c r="AB49" s="167"/>
      <c r="AC49" s="167"/>
      <c r="AD49" s="167"/>
      <c r="AE49" s="167"/>
      <c r="AF49" s="167"/>
      <c r="AG49" s="167"/>
      <c r="AH49" s="167"/>
      <c r="AI49" s="167"/>
      <c r="AJ49" s="289"/>
    </row>
    <row r="50" spans="1:36" s="6" customFormat="1" ht="16.5" x14ac:dyDescent="0.2">
      <c r="A50" s="165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7"/>
      <c r="S50" s="167"/>
      <c r="T50" s="167"/>
      <c r="U50" s="167"/>
      <c r="V50" s="166"/>
      <c r="W50" s="166"/>
      <c r="X50" s="166"/>
      <c r="Y50" s="166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289"/>
    </row>
    <row r="51" spans="1:36" s="6" customFormat="1" ht="16.5" x14ac:dyDescent="0.2">
      <c r="A51" s="165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7"/>
      <c r="S51" s="167"/>
      <c r="T51" s="167"/>
      <c r="U51" s="167"/>
      <c r="V51" s="166"/>
      <c r="W51" s="166"/>
      <c r="X51" s="166"/>
      <c r="Y51" s="166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289"/>
    </row>
    <row r="52" spans="1:36" s="6" customFormat="1" ht="17" thickBot="1" x14ac:dyDescent="0.25">
      <c r="A52" s="297"/>
      <c r="B52" s="298"/>
      <c r="C52" s="298"/>
      <c r="D52" s="298"/>
      <c r="E52" s="298"/>
      <c r="F52" s="298"/>
      <c r="G52" s="298"/>
      <c r="H52" s="298"/>
      <c r="I52" s="298"/>
      <c r="J52" s="298"/>
      <c r="K52" s="298"/>
      <c r="L52" s="298"/>
      <c r="M52" s="298"/>
      <c r="N52" s="298"/>
      <c r="O52" s="298"/>
      <c r="P52" s="298"/>
      <c r="Q52" s="298"/>
      <c r="R52" s="171"/>
      <c r="S52" s="171"/>
      <c r="T52" s="171"/>
      <c r="U52" s="171"/>
      <c r="V52" s="299"/>
      <c r="W52" s="300"/>
      <c r="X52" s="300"/>
      <c r="Y52" s="30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302"/>
    </row>
    <row r="53" spans="1:36" s="6" customFormat="1" ht="26.25" customHeight="1" thickBot="1" x14ac:dyDescent="0.25">
      <c r="A53" s="290" t="s">
        <v>14</v>
      </c>
      <c r="B53" s="291"/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2"/>
      <c r="Z53" s="293">
        <f>SUM(Z41:AJ52)</f>
        <v>0</v>
      </c>
      <c r="AA53" s="293"/>
      <c r="AB53" s="293"/>
      <c r="AC53" s="293"/>
      <c r="AD53" s="293"/>
      <c r="AE53" s="293"/>
      <c r="AF53" s="293"/>
      <c r="AG53" s="293"/>
      <c r="AH53" s="293"/>
      <c r="AI53" s="293"/>
      <c r="AJ53" s="294"/>
    </row>
    <row r="54" spans="1:36" s="6" customFormat="1" ht="16.5" x14ac:dyDescent="0.2">
      <c r="A54" s="10" t="s">
        <v>67</v>
      </c>
    </row>
    <row r="55" spans="1:36" s="6" customFormat="1" ht="16.5" x14ac:dyDescent="0.2"/>
    <row r="56" spans="1:36" s="6" customFormat="1" ht="16.5" x14ac:dyDescent="0.2"/>
    <row r="57" spans="1:36" ht="18.75" customHeight="1" x14ac:dyDescent="0.2"/>
    <row r="58" spans="1:36" ht="18.75" customHeight="1" x14ac:dyDescent="0.2"/>
    <row r="59" spans="1:36" ht="18.75" customHeight="1" x14ac:dyDescent="0.2"/>
    <row r="60" spans="1:36" ht="18.75" customHeight="1" x14ac:dyDescent="0.2"/>
  </sheetData>
  <protectedRanges>
    <protectedRange sqref="A8 G11 N11 I15 Q15 K17 U11 A34:AJ34 V41:Y49 V31:Y33 V15:Y16 A50:AJ52 W13:Y13" name="範囲1"/>
    <protectedRange sqref="L35:Q37 V35:AJ37" name="範囲1_1"/>
    <protectedRange sqref="Y14 AC8:AC10 AB10" name="範囲1_1_3_2"/>
    <protectedRange sqref="V14:X14 Z5:Z9 AB5 AB7 AA6 V13" name="範囲1_1_1_1"/>
    <protectedRange sqref="AB8:AB9" name="範囲1_1_2_1"/>
    <protectedRange sqref="S23 N23" name="範囲1_2"/>
  </protectedRanges>
  <mergeCells count="136">
    <mergeCell ref="A53:Y53"/>
    <mergeCell ref="Z53:AJ53"/>
    <mergeCell ref="A51:Q51"/>
    <mergeCell ref="R51:U51"/>
    <mergeCell ref="V51:Y51"/>
    <mergeCell ref="Z51:AJ51"/>
    <mergeCell ref="A52:Q52"/>
    <mergeCell ref="R52:U52"/>
    <mergeCell ref="V52:Y52"/>
    <mergeCell ref="Z52:AJ52"/>
    <mergeCell ref="A49:Q49"/>
    <mergeCell ref="R49:U49"/>
    <mergeCell ref="V49:Y49"/>
    <mergeCell ref="Z49:AJ49"/>
    <mergeCell ref="A50:Q50"/>
    <mergeCell ref="R50:U50"/>
    <mergeCell ref="V50:Y50"/>
    <mergeCell ref="Z50:AJ50"/>
    <mergeCell ref="A47:Q47"/>
    <mergeCell ref="R47:U47"/>
    <mergeCell ref="V47:Y47"/>
    <mergeCell ref="Z47:AJ47"/>
    <mergeCell ref="A48:Q48"/>
    <mergeCell ref="R48:U48"/>
    <mergeCell ref="V48:Y48"/>
    <mergeCell ref="Z48:AJ48"/>
    <mergeCell ref="A45:Q45"/>
    <mergeCell ref="R45:U45"/>
    <mergeCell ref="V45:Y45"/>
    <mergeCell ref="Z45:AJ45"/>
    <mergeCell ref="A46:Q46"/>
    <mergeCell ref="R46:U46"/>
    <mergeCell ref="V46:Y46"/>
    <mergeCell ref="Z46:AJ46"/>
    <mergeCell ref="A43:Q43"/>
    <mergeCell ref="R43:U43"/>
    <mergeCell ref="V43:Y43"/>
    <mergeCell ref="Z43:AJ43"/>
    <mergeCell ref="A44:Q44"/>
    <mergeCell ref="R44:U44"/>
    <mergeCell ref="V44:Y44"/>
    <mergeCell ref="Z44:AJ44"/>
    <mergeCell ref="A41:Q41"/>
    <mergeCell ref="R41:U41"/>
    <mergeCell ref="V41:Y41"/>
    <mergeCell ref="Z41:AJ41"/>
    <mergeCell ref="A42:Q42"/>
    <mergeCell ref="R42:U42"/>
    <mergeCell ref="V42:Y42"/>
    <mergeCell ref="Z42:AJ42"/>
    <mergeCell ref="A38:X38"/>
    <mergeCell ref="Y38:AC38"/>
    <mergeCell ref="AD38:AJ38"/>
    <mergeCell ref="A40:Q40"/>
    <mergeCell ref="R40:U40"/>
    <mergeCell ref="V40:Y40"/>
    <mergeCell ref="Z40:AJ40"/>
    <mergeCell ref="AD35:AJ35"/>
    <mergeCell ref="A36:K36"/>
    <mergeCell ref="L36:Y36"/>
    <mergeCell ref="Z36:AC36"/>
    <mergeCell ref="AD36:AJ36"/>
    <mergeCell ref="A37:K37"/>
    <mergeCell ref="L37:Y37"/>
    <mergeCell ref="Z37:AC37"/>
    <mergeCell ref="AD37:AJ37"/>
    <mergeCell ref="A35:K35"/>
    <mergeCell ref="L35:Y35"/>
    <mergeCell ref="Z35:AC35"/>
    <mergeCell ref="AD30:AJ30"/>
    <mergeCell ref="A31:Q31"/>
    <mergeCell ref="R31:U31"/>
    <mergeCell ref="V31:Y31"/>
    <mergeCell ref="Z31:AC31"/>
    <mergeCell ref="AD31:AJ34"/>
    <mergeCell ref="A34:Q34"/>
    <mergeCell ref="R34:U34"/>
    <mergeCell ref="V34:Y34"/>
    <mergeCell ref="Z34:AC34"/>
    <mergeCell ref="A32:Q32"/>
    <mergeCell ref="R32:U32"/>
    <mergeCell ref="V32:Y32"/>
    <mergeCell ref="Z32:AC32"/>
    <mergeCell ref="A33:Q33"/>
    <mergeCell ref="R33:U33"/>
    <mergeCell ref="V33:Y33"/>
    <mergeCell ref="Z33:AC33"/>
    <mergeCell ref="A30:Q30"/>
    <mergeCell ref="R30:U30"/>
    <mergeCell ref="V30:Y30"/>
    <mergeCell ref="Z30:AC30"/>
    <mergeCell ref="A21:AJ22"/>
    <mergeCell ref="N23:Q23"/>
    <mergeCell ref="R23:S23"/>
    <mergeCell ref="T23:V23"/>
    <mergeCell ref="A25:M25"/>
    <mergeCell ref="A26:M27"/>
    <mergeCell ref="AB26:AE27"/>
    <mergeCell ref="AF26:AJ27"/>
    <mergeCell ref="S15:T16"/>
    <mergeCell ref="A17:D18"/>
    <mergeCell ref="E17:J17"/>
    <mergeCell ref="K17:L18"/>
    <mergeCell ref="E18:J18"/>
    <mergeCell ref="A19:D20"/>
    <mergeCell ref="E19:J20"/>
    <mergeCell ref="K19:L20"/>
    <mergeCell ref="A15:D16"/>
    <mergeCell ref="E15:H16"/>
    <mergeCell ref="I15:J16"/>
    <mergeCell ref="K15:L16"/>
    <mergeCell ref="M15:P16"/>
    <mergeCell ref="Q15:R16"/>
    <mergeCell ref="U11:V12"/>
    <mergeCell ref="W11:AA12"/>
    <mergeCell ref="AB11:AC12"/>
    <mergeCell ref="A13:D14"/>
    <mergeCell ref="E13:M14"/>
    <mergeCell ref="N13:O14"/>
    <mergeCell ref="P13:S14"/>
    <mergeCell ref="T13:U14"/>
    <mergeCell ref="A11:C12"/>
    <mergeCell ref="D11:F12"/>
    <mergeCell ref="G11:H12"/>
    <mergeCell ref="I11:M12"/>
    <mergeCell ref="N11:O12"/>
    <mergeCell ref="P11:T12"/>
    <mergeCell ref="U2:X3"/>
    <mergeCell ref="Y2:AJ3"/>
    <mergeCell ref="Z5:AA5"/>
    <mergeCell ref="Z7:AA7"/>
    <mergeCell ref="AC7:AD7"/>
    <mergeCell ref="A8:K9"/>
    <mergeCell ref="L8:M9"/>
    <mergeCell ref="Z8:AA8"/>
    <mergeCell ref="Z9:AA9"/>
  </mergeCells>
  <phoneticPr fontId="1"/>
  <dataValidations count="5">
    <dataValidation type="list" allowBlank="1" showInputMessage="1" showErrorMessage="1" sqref="E19:J20" xr:uid="{05F31660-3019-4537-896C-49F0B4349470}">
      <formula1>"90,80,70,95"</formula1>
    </dataValidation>
    <dataValidation type="list" allowBlank="1" showInputMessage="1" showErrorMessage="1" sqref="N11:O12" xr:uid="{FF920678-0CC6-4245-AB2D-05BFFCF7733A}">
      <formula1>"1,2,3,4,5"</formula1>
    </dataValidation>
    <dataValidation type="list" allowBlank="1" showInputMessage="1" showErrorMessage="1" sqref="G11:H12 K17:L18 U11:V12" xr:uid="{26AEB4BF-7144-4A8E-9665-332676AB98E7}">
      <formula1>"1,2"</formula1>
    </dataValidation>
    <dataValidation type="list" allowBlank="1" showInputMessage="1" showErrorMessage="1" sqref="N13:O14 T13:U14" xr:uid="{98D6DABC-A572-40E3-99E7-9C38B0DB5FA2}">
      <formula1>"-,○"</formula1>
    </dataValidation>
    <dataValidation type="list" allowBlank="1" showInputMessage="1" showErrorMessage="1" sqref="AB11:AC12" xr:uid="{41DE068E-DF99-4A70-A009-A15B18592740}">
      <formula1>"1"</formula1>
    </dataValidation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料金、単位一覧</vt:lpstr>
      <vt:lpstr>要介護見積書</vt:lpstr>
      <vt:lpstr>要支援見積書</vt:lpstr>
      <vt:lpstr>要介護見積書!Print_Area</vt:lpstr>
      <vt:lpstr>要支援見積書!Print_Area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たまやん</dc:creator>
  <cp:lastModifiedBy>nakanishi</cp:lastModifiedBy>
  <cp:lastPrinted>2023-02-21T02:13:04Z</cp:lastPrinted>
  <dcterms:created xsi:type="dcterms:W3CDTF">2010-08-01T12:16:22Z</dcterms:created>
  <dcterms:modified xsi:type="dcterms:W3CDTF">2023-02-22T02:51:34Z</dcterms:modified>
</cp:coreProperties>
</file>